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1"/>
  <workbookPr/>
  <mc:AlternateContent xmlns:mc="http://schemas.openxmlformats.org/markup-compatibility/2006">
    <mc:Choice Requires="x15">
      <x15ac:absPath xmlns:x15ac="http://schemas.microsoft.com/office/spreadsheetml/2010/11/ac" url="/Users/asegall/Documents/Standards Proposals/2021_07_Online/BoG/"/>
    </mc:Choice>
  </mc:AlternateContent>
  <xr:revisionPtr revIDLastSave="0" documentId="13_ncr:1_{93C8D361-CA25-5946-9EA1-54C3CBC4AF4B}" xr6:coauthVersionLast="47" xr6:coauthVersionMax="47" xr10:uidLastSave="{00000000-0000-0000-0000-000000000000}"/>
  <bookViews>
    <workbookView xWindow="0" yWindow="460" windowWidth="51200" windowHeight="27380" activeTab="1" xr2:uid="{00000000-000D-0000-FFFF-FFFF00000000}"/>
  </bookViews>
  <sheets>
    <sheet name="AhG11" sheetId="2" state="hidden" r:id="rId1"/>
    <sheet name="Summary Analysis" sheetId="6" r:id="rId2"/>
    <sheet name="Chroma Analysis" sheetId="7" r:id="rId3"/>
    <sheet name="EE1-filetrs" sheetId="3" state="hidden" r:id="rId4"/>
    <sheet name="EE1-SuperRes" sheetId="5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3" i="6" l="1"/>
  <c r="AG22" i="6"/>
  <c r="AG21" i="6"/>
  <c r="AF19" i="6"/>
  <c r="AF17" i="6"/>
  <c r="AF16" i="6"/>
  <c r="AF10" i="6"/>
  <c r="AF9" i="6"/>
  <c r="AF4" i="6"/>
  <c r="AE20" i="6"/>
  <c r="AE18" i="6"/>
  <c r="AE7" i="6"/>
  <c r="AE3" i="6"/>
  <c r="AD23" i="6"/>
  <c r="AD22" i="6"/>
  <c r="AD21" i="6"/>
  <c r="AC19" i="6"/>
  <c r="AC17" i="6"/>
  <c r="AC16" i="6"/>
  <c r="AC10" i="6"/>
  <c r="AC9" i="6"/>
  <c r="AC4" i="6"/>
  <c r="AB20" i="6"/>
  <c r="AB18" i="6"/>
  <c r="AB7" i="6"/>
  <c r="AB3" i="6"/>
  <c r="Z19" i="6"/>
  <c r="Z17" i="6"/>
  <c r="Z16" i="6"/>
  <c r="Z15" i="6"/>
  <c r="Z14" i="6"/>
  <c r="Z10" i="6"/>
  <c r="Z9" i="6"/>
  <c r="Y20" i="6"/>
  <c r="Y8" i="6"/>
  <c r="Y7" i="6"/>
  <c r="Y6" i="6"/>
  <c r="Y5" i="6"/>
  <c r="Y3" i="6"/>
  <c r="W19" i="6"/>
  <c r="W17" i="6"/>
  <c r="W16" i="6"/>
  <c r="W15" i="6"/>
  <c r="W14" i="6"/>
  <c r="W10" i="6"/>
  <c r="W9" i="6"/>
  <c r="V20" i="6"/>
  <c r="V8" i="6"/>
  <c r="V7" i="6"/>
  <c r="V6" i="6"/>
  <c r="V5" i="6"/>
  <c r="V3" i="6"/>
  <c r="AJ22" i="6" l="1"/>
  <c r="G15" i="6"/>
  <c r="AI15" i="6" s="1"/>
  <c r="G14" i="6"/>
  <c r="G23" i="6" l="1"/>
  <c r="G17" i="6"/>
  <c r="G16" i="6" l="1"/>
  <c r="G18" i="6" l="1"/>
  <c r="G21" i="6" l="1"/>
  <c r="G20" i="6"/>
  <c r="G19" i="6"/>
  <c r="G8" i="6"/>
  <c r="H18" i="6" l="1"/>
  <c r="H3" i="6"/>
  <c r="AN3" i="6" l="1"/>
  <c r="AH8" i="6"/>
  <c r="AH6" i="6"/>
  <c r="AH5" i="6"/>
  <c r="AJ23" i="6"/>
  <c r="AJ21" i="6"/>
  <c r="AI19" i="6"/>
  <c r="AI17" i="6"/>
  <c r="AI16" i="6"/>
  <c r="AI14" i="6"/>
  <c r="AI12" i="6"/>
  <c r="AI11" i="6"/>
  <c r="AI10" i="6"/>
  <c r="AI9" i="6"/>
  <c r="AI4" i="6"/>
  <c r="AH20" i="6"/>
  <c r="AH18" i="6"/>
  <c r="AH7" i="6"/>
  <c r="H8" i="6" l="1"/>
  <c r="G13" i="6"/>
  <c r="AI13" i="6" s="1"/>
  <c r="H13" i="6" l="1"/>
  <c r="G3" i="6" l="1"/>
  <c r="AH3" i="6" s="1"/>
  <c r="B7" i="6" l="1"/>
</calcChain>
</file>

<file path=xl/sharedStrings.xml><?xml version="1.0" encoding="utf-8"?>
<sst xmlns="http://schemas.openxmlformats.org/spreadsheetml/2006/main" count="652" uniqueCount="291">
  <si>
    <t>JVET-V0074</t>
  </si>
  <si>
    <t>AHG11: Separate density attention network for loop filtering</t>
  </si>
  <si>
    <t>Z. Wang, C. Ma, R.-L. Liao, Y. Ye (Alibaba)</t>
  </si>
  <si>
    <t>JVET-V0075</t>
  </si>
  <si>
    <t>AHG11: Content-adaptive neural network post-processing filter</t>
  </si>
  <si>
    <t>Y. Lam, M. Santamaria, J. Lainema, F. Cricri, R. Ghaznavi-Youvalari, A. Zare, H. Zhang, H. R. Tavakoli, M. M. Hannuksela (Nokia)</t>
  </si>
  <si>
    <t>JVET-V0076</t>
  </si>
  <si>
    <t>AHG11: Deep-learning based inter prediction blending</t>
  </si>
  <si>
    <t>F. Galpin, P. Bordes, T. Dumas, A. Robert, P. Nikitin, F. Le Leannec (InterDigital)</t>
  </si>
  <si>
    <t>JVET-V0090</t>
  </si>
  <si>
    <t>AHG11: Neural network based temporal processing</t>
  </si>
  <si>
    <t>B. Choi, Z. Li, W. Wang, W. Jiang, X. Xu, S. Liu (Tencent)</t>
  </si>
  <si>
    <t>JVET-V0091</t>
  </si>
  <si>
    <t>AHG9/AHG11: SEI messages for carriage of neural network information for post-filtering</t>
  </si>
  <si>
    <t>B. Choi, Z. Li, W. Wang, W. Jiang, X. Xu, S. Wenger, S. Liu (Tencent)</t>
  </si>
  <si>
    <t>JVET-V0092</t>
  </si>
  <si>
    <t>AHG11: Replacing SAO in-loop filter with Neural Networks</t>
  </si>
  <si>
    <t>P. Bordes, F. Galpin, T. Dumas, P. Nikitin (InterDigital)</t>
  </si>
  <si>
    <t>JVET-V0100</t>
  </si>
  <si>
    <t>AHG11: Deep In-Loop Filter with Adaptive Model Selection</t>
  </si>
  <si>
    <t>Y. Li, L. Zhang, K. Zhang (Bytedance)</t>
  </si>
  <si>
    <t>JVET-V0101</t>
  </si>
  <si>
    <t>AHG11: Conditional In-Loop Filter with Parameter Selection</t>
  </si>
  <si>
    <t>JVET-V0102</t>
  </si>
  <si>
    <t>AHG11 &amp; AHG12: Deep In-Loop Filter with Adaptive Model Selection for Enhanced Compression Beyond VVC Capability</t>
  </si>
  <si>
    <t>JVET-V0105</t>
  </si>
  <si>
    <t>AHG11: neural network-based intra prediction: updated signaling</t>
  </si>
  <si>
    <t>T. Dumas, F. Galpin, P. Bordes, P. Nikitin (InterDigital)</t>
  </si>
  <si>
    <t>Category</t>
  </si>
  <si>
    <t>#params</t>
  </si>
  <si>
    <t>Performance</t>
  </si>
  <si>
    <t>Features</t>
  </si>
  <si>
    <t>×100</t>
  </si>
  <si>
    <t>Dec.T.</t>
  </si>
  <si>
    <t>frame level residual scaling, CTU on/off, input: 128x128 YUV444, before SAO</t>
  </si>
  <si>
    <r>
      <t>CONV&amp;</t>
    </r>
    <r>
      <rPr>
        <sz val="11"/>
        <color rgb="FFFF0000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+4*RB+CONV*</t>
    </r>
    <r>
      <rPr>
        <sz val="11"/>
        <color rgb="FFFF0000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+LongSkipConnection</t>
    </r>
  </si>
  <si>
    <t>×450</t>
  </si>
  <si>
    <t>?</t>
  </si>
  <si>
    <r>
      <t>RA:</t>
    </r>
    <r>
      <rPr>
        <b/>
        <sz val="11"/>
        <color theme="1"/>
        <rFont val="Calibri"/>
        <family val="2"/>
        <scheme val="minor"/>
      </rPr>
      <t xml:space="preserve"> 5</t>
    </r>
    <r>
      <rPr>
        <sz val="11"/>
        <color theme="1"/>
        <rFont val="Calibri"/>
        <family val="2"/>
        <scheme val="minor"/>
      </rPr>
      <t>% (Y) 14% (Ch.), in VTM10.0</t>
    </r>
  </si>
  <si>
    <r>
      <t>RA(C&amp;D classes):</t>
    </r>
    <r>
      <rPr>
        <b/>
        <sz val="11"/>
        <color theme="1"/>
        <rFont val="Calibri"/>
        <family val="2"/>
        <scheme val="minor"/>
      </rPr>
      <t xml:space="preserve"> 2.5</t>
    </r>
    <r>
      <rPr>
        <sz val="11"/>
        <color theme="1"/>
        <rFont val="Calibri"/>
        <family val="2"/>
        <scheme val="minor"/>
      </rPr>
      <t>%(Y), 5%(Ch.) in VTM.11.0</t>
    </r>
  </si>
  <si>
    <t>N*CONV+LongSkipConnection</t>
  </si>
  <si>
    <t>11.3 / 16.6</t>
  </si>
  <si>
    <r>
      <t>RA:</t>
    </r>
    <r>
      <rPr>
        <b/>
        <sz val="11"/>
        <color theme="1"/>
        <rFont val="Calibri"/>
        <family val="2"/>
        <scheme val="minor"/>
      </rPr>
      <t xml:space="preserve"> 0.6 </t>
    </r>
    <r>
      <rPr>
        <sz val="11"/>
        <color theme="1"/>
        <rFont val="Calibri"/>
        <family val="2"/>
        <scheme val="minor"/>
      </rPr>
      <t xml:space="preserve">% / </t>
    </r>
    <r>
      <rPr>
        <b/>
        <sz val="11"/>
        <color theme="1"/>
        <rFont val="Calibri"/>
        <family val="2"/>
        <scheme val="minor"/>
      </rPr>
      <t>0.9</t>
    </r>
    <r>
      <rPr>
        <sz val="11"/>
        <color theme="1"/>
        <rFont val="Calibri"/>
        <family val="2"/>
        <scheme val="minor"/>
      </rPr>
      <t xml:space="preserve"> % (Y) 14% (Ch.), in VTM10.0</t>
    </r>
  </si>
  <si>
    <t>×11</t>
  </si>
  <si>
    <r>
      <t>RA(C&amp;D classes):</t>
    </r>
    <r>
      <rPr>
        <b/>
        <sz val="11"/>
        <color theme="1"/>
        <rFont val="Calibri"/>
        <family val="2"/>
        <scheme val="minor"/>
      </rPr>
      <t xml:space="preserve"> 6</t>
    </r>
    <r>
      <rPr>
        <sz val="11"/>
        <color theme="1"/>
        <rFont val="Calibri"/>
        <family val="2"/>
        <scheme val="minor"/>
      </rPr>
      <t>%(Y), 6%(Ch.) in VTM.11.0</t>
    </r>
  </si>
  <si>
    <t>×4000</t>
  </si>
  <si>
    <t xml:space="preserve">PCD (Pyramid, Cascading and Deformable) +TSA (Temporal and Spatial Attention) </t>
  </si>
  <si>
    <r>
      <rPr>
        <b/>
        <sz val="11"/>
        <color theme="1"/>
        <rFont val="Calibri"/>
        <family val="2"/>
        <scheme val="minor"/>
      </rPr>
      <t>1 M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</si>
  <si>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0.15M</t>
    </r>
    <r>
      <rPr>
        <sz val="11"/>
        <color theme="1"/>
        <rFont val="Calibri"/>
        <family val="2"/>
        <scheme val="minor"/>
      </rPr>
      <t xml:space="preserve"> (323</t>
    </r>
    <r>
      <rPr>
        <sz val="11"/>
        <color rgb="FFFF0000"/>
        <rFont val="Calibri"/>
        <family val="2"/>
        <scheme val="minor"/>
      </rPr>
      <t xml:space="preserve"> variable</t>
    </r>
    <r>
      <rPr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</si>
  <si>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scheme val="minor"/>
      </rPr>
      <t>100M</t>
    </r>
    <r>
      <rPr>
        <sz val="11"/>
        <color theme="1"/>
        <rFont val="Calibri"/>
        <family val="2"/>
        <scheme val="minor"/>
      </rPr>
      <t xml:space="preserve"> (5 x 80.9MB )</t>
    </r>
  </si>
  <si>
    <r>
      <rPr>
        <b/>
        <sz val="11"/>
        <color theme="1"/>
        <rFont val="Calibri"/>
        <family val="2"/>
        <scheme val="minor"/>
      </rPr>
      <t xml:space="preserve">6/8K </t>
    </r>
    <r>
      <rPr>
        <sz val="11"/>
        <color theme="1"/>
        <rFont val="Calibri"/>
        <family val="2"/>
        <scheme val="minor"/>
      </rPr>
      <t>(13/17KB )</t>
    </r>
  </si>
  <si>
    <t>N=5 and N=6 (different depth of NN), 16bits parameters; input: 16x16</t>
  </si>
  <si>
    <t>10*CONV</t>
  </si>
  <si>
    <t>K*322</t>
  </si>
  <si>
    <t>1.3M / 2.5M</t>
  </si>
  <si>
    <t>×95 (RA) ×350(AI)
×125 (RA)</t>
  </si>
  <si>
    <r>
      <t>K=5 RA:</t>
    </r>
    <r>
      <rPr>
        <b/>
        <sz val="11"/>
        <color theme="1"/>
        <rFont val="Calibri"/>
        <family val="2"/>
        <scheme val="minor"/>
      </rPr>
      <t xml:space="preserve"> 2.8 </t>
    </r>
    <r>
      <rPr>
        <sz val="11"/>
        <color theme="1"/>
        <rFont val="Calibri"/>
        <family val="2"/>
        <scheme val="minor"/>
      </rPr>
      <t xml:space="preserve">% (Y) AI: </t>
    </r>
    <r>
      <rPr>
        <b/>
        <sz val="11"/>
        <color theme="1"/>
        <rFont val="Calibri"/>
        <family val="2"/>
        <scheme val="minor"/>
      </rPr>
      <t>3.5</t>
    </r>
    <r>
      <rPr>
        <sz val="11"/>
        <color theme="1"/>
        <rFont val="Calibri"/>
        <family val="2"/>
        <scheme val="minor"/>
      </rPr>
      <t xml:space="preserve"> % (Y), in VTM11.0
K=9 RA: </t>
    </r>
    <r>
      <rPr>
        <b/>
        <sz val="11"/>
        <color theme="1"/>
        <rFont val="Calibri"/>
        <family val="2"/>
        <scheme val="minor"/>
      </rPr>
      <t>3.5</t>
    </r>
    <r>
      <rPr>
        <sz val="11"/>
        <color theme="1"/>
        <rFont val="Calibri"/>
        <family val="2"/>
        <scheme val="minor"/>
      </rPr>
      <t xml:space="preserve"> % (Y) </t>
    </r>
  </si>
  <si>
    <r>
      <t>26*RB+</t>
    </r>
    <r>
      <rPr>
        <sz val="11"/>
        <color theme="1"/>
        <rFont val="Symbol"/>
        <family val="1"/>
        <charset val="2"/>
      </rPr>
      <t>¯3*</t>
    </r>
    <r>
      <rPr>
        <sz val="11"/>
        <color theme="1"/>
        <rFont val="Times New Roman"/>
        <family val="1"/>
      </rPr>
      <t>R</t>
    </r>
    <r>
      <rPr>
        <sz val="11"/>
        <color theme="1"/>
        <rFont val="Symbol"/>
        <family val="1"/>
        <charset val="2"/>
      </rPr>
      <t>B­+2*¯</t>
    </r>
    <r>
      <rPr>
        <sz val="11"/>
        <color theme="1"/>
        <rFont val="Times New Roman"/>
        <family val="1"/>
      </rPr>
      <t>R</t>
    </r>
    <r>
      <rPr>
        <sz val="11"/>
        <color theme="1"/>
        <rFont val="Symbol"/>
        <family val="1"/>
        <charset val="2"/>
      </rPr>
      <t>B2*­</t>
    </r>
  </si>
  <si>
    <r>
      <t>¯32*</t>
    </r>
    <r>
      <rPr>
        <sz val="11"/>
        <color theme="1"/>
        <rFont val="Times New Roman"/>
        <family val="1"/>
      </rPr>
      <t>R</t>
    </r>
    <r>
      <rPr>
        <sz val="11"/>
        <color theme="1"/>
        <rFont val="Symbol"/>
        <family val="1"/>
        <charset val="2"/>
      </rPr>
      <t xml:space="preserve">B­ (69 </t>
    </r>
    <r>
      <rPr>
        <sz val="11"/>
        <color theme="1"/>
        <rFont val="Times New Roman"/>
        <family val="1"/>
      </rPr>
      <t>CONV in total)</t>
    </r>
  </si>
  <si>
    <r>
      <rPr>
        <b/>
        <sz val="11"/>
        <color theme="1"/>
        <rFont val="Calibri"/>
        <family val="2"/>
        <scheme val="minor"/>
      </rPr>
      <t>528</t>
    </r>
    <r>
      <rPr>
        <sz val="11"/>
        <color theme="1"/>
        <rFont val="Calibri"/>
        <family val="2"/>
        <scheme val="minor"/>
      </rPr>
      <t>M (24*22M)</t>
    </r>
  </si>
  <si>
    <t>×290 (RA)
 ×143(AI)</t>
  </si>
  <si>
    <t>Conditional (QP map is auxiliary input)</t>
  </si>
  <si>
    <r>
      <rPr>
        <b/>
        <sz val="11"/>
        <color theme="1"/>
        <rFont val="Calibri"/>
        <family val="2"/>
        <scheme val="minor"/>
      </rPr>
      <t>90</t>
    </r>
    <r>
      <rPr>
        <sz val="11"/>
        <color theme="1"/>
        <rFont val="Calibri"/>
        <family val="2"/>
        <scheme val="minor"/>
      </rPr>
      <t>M (4*22M)</t>
    </r>
  </si>
  <si>
    <t>×250 (RA)</t>
  </si>
  <si>
    <t>~JVET-V0100</t>
  </si>
  <si>
    <t>JVET-V0100 but in top JVET JVET-U0100</t>
  </si>
  <si>
    <t>×70 (RA)</t>
  </si>
  <si>
    <t>NN Intra</t>
  </si>
  <si>
    <t>NN In-loop filter</t>
  </si>
  <si>
    <t>NN post-filter</t>
  </si>
  <si>
    <t>Different CNN filters for output and for future refPic, NN post != NN in-loop filters</t>
  </si>
  <si>
    <r>
      <t xml:space="preserve">RA : </t>
    </r>
    <r>
      <rPr>
        <b/>
        <sz val="11"/>
        <color theme="1"/>
        <rFont val="Calibri"/>
        <family val="2"/>
        <scheme val="minor"/>
      </rPr>
      <t xml:space="preserve">1.7 </t>
    </r>
    <r>
      <rPr>
        <sz val="11"/>
        <color theme="1"/>
        <rFont val="Calibri"/>
        <family val="2"/>
        <scheme val="minor"/>
      </rPr>
      <t xml:space="preserve">% (Y) 
AI: </t>
    </r>
    <r>
      <rPr>
        <b/>
        <sz val="11"/>
        <color theme="1"/>
        <rFont val="Calibri"/>
        <family val="2"/>
        <scheme val="minor"/>
      </rPr>
      <t>3.5</t>
    </r>
    <r>
      <rPr>
        <sz val="11"/>
        <color theme="1"/>
        <rFont val="Calibri"/>
        <family val="2"/>
        <scheme val="minor"/>
      </rPr>
      <t xml:space="preserve"> % (Y), in VTM11.0</t>
    </r>
  </si>
  <si>
    <t>×5.5...8.4 (RA)
 ×36..63(AI)</t>
  </si>
  <si>
    <r>
      <t>~</t>
    </r>
    <r>
      <rPr>
        <b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M</t>
    </r>
  </si>
  <si>
    <t>different number of CONV  and FC layers depending on Intra block size</t>
  </si>
  <si>
    <t>NN SAO</t>
  </si>
  <si>
    <t>NN structure</t>
  </si>
  <si>
    <r>
      <rPr>
        <sz val="10"/>
        <color theme="1"/>
        <rFont val="Symbol"/>
        <family val="1"/>
        <charset val="2"/>
      </rPr>
      <t>¯</t>
    </r>
    <r>
      <rPr>
        <sz val="10"/>
        <color theme="1"/>
        <rFont val="Arial"/>
        <family val="2"/>
      </rPr>
      <t>8*(</t>
    </r>
    <r>
      <rPr>
        <sz val="11"/>
        <color theme="1"/>
        <rFont val="Times New Roman"/>
        <family val="1"/>
      </rPr>
      <t>RB+FС)</t>
    </r>
    <r>
      <rPr>
        <sz val="11"/>
        <color theme="1"/>
        <rFont val="Symbol"/>
        <family val="1"/>
        <charset val="2"/>
      </rPr>
      <t xml:space="preserve">­ (69 </t>
    </r>
    <r>
      <rPr>
        <sz val="11"/>
        <color theme="1"/>
        <rFont val="Times New Roman"/>
        <family val="1"/>
      </rPr>
      <t>CONV+ 10 FC total)</t>
    </r>
  </si>
  <si>
    <t>kMAC /pixel</t>
  </si>
  <si>
    <t>Title</t>
  </si>
  <si>
    <t>#</t>
  </si>
  <si>
    <t>Authors</t>
  </si>
  <si>
    <t>HLS</t>
  </si>
  <si>
    <t>NN BIO</t>
  </si>
  <si>
    <t>same as JVET-T0073 + new syntax; float and 16bit integer versions, 16bits integer is ~2 times faster than float-point</t>
  </si>
  <si>
    <r>
      <t>RA (classes BCD) :</t>
    </r>
    <r>
      <rPr>
        <b/>
        <sz val="11"/>
        <color theme="1"/>
        <rFont val="Calibri"/>
        <family val="2"/>
        <scheme val="minor"/>
      </rPr>
      <t xml:space="preserve">11 </t>
    </r>
    <r>
      <rPr>
        <sz val="11"/>
        <color theme="1"/>
        <rFont val="Calibri"/>
        <family val="2"/>
        <scheme val="minor"/>
      </rPr>
      <t xml:space="preserve">% (Y) 
AI: </t>
    </r>
    <r>
      <rPr>
        <b/>
        <sz val="11"/>
        <color theme="1"/>
        <rFont val="Calibri"/>
        <family val="2"/>
        <scheme val="minor"/>
      </rPr>
      <t>8.8</t>
    </r>
    <r>
      <rPr>
        <sz val="11"/>
        <color theme="1"/>
        <rFont val="Calibri"/>
        <family val="2"/>
        <scheme val="minor"/>
      </rPr>
      <t xml:space="preserve"> % (Y), in VTM11.0</t>
    </r>
  </si>
  <si>
    <r>
      <t>RA (classes BCD) :</t>
    </r>
    <r>
      <rPr>
        <b/>
        <sz val="11"/>
        <color theme="1"/>
        <rFont val="Calibri"/>
        <family val="2"/>
        <scheme val="minor"/>
      </rPr>
      <t xml:space="preserve">9 </t>
    </r>
    <r>
      <rPr>
        <sz val="11"/>
        <color theme="1"/>
        <rFont val="Calibri"/>
        <family val="2"/>
        <scheme val="minor"/>
      </rPr>
      <t xml:space="preserve">% (Y) </t>
    </r>
  </si>
  <si>
    <t>Offset are signaled, K masks --&gt; out of CNN, Input: 128x128; 16 bits and  32 bits precision for NN parameters tested --&gt; almost no difference</t>
  </si>
  <si>
    <t>Picture on/off control + CTU level model selection (not in AI) New: RB number extended 16--&gt;32, number of channels reduced 128--&gt;96; models "dictionary" depends on QP and resolution</t>
  </si>
  <si>
    <t>Good to Understand if parameters are sufficient to describe all filters structure</t>
  </si>
  <si>
    <r>
      <t xml:space="preserve">fine-tuning per content, CTU level Luma/Chroma independent on/off; input: 128x128 YUV444 + QPmap, FineTune per video sequence  (only </t>
    </r>
    <r>
      <rPr>
        <sz val="11"/>
        <color rgb="FFFF0000"/>
        <rFont val="Calibri"/>
        <family val="2"/>
        <scheme val="minor"/>
      </rPr>
      <t>Bias</t>
    </r>
    <r>
      <rPr>
        <sz val="11"/>
        <color theme="1"/>
        <rFont val="Calibri"/>
        <family val="2"/>
        <scheme val="minor"/>
      </rPr>
      <t>); LZMA2  for updated weights compression</t>
    </r>
  </si>
  <si>
    <t>JVET-V0115</t>
  </si>
  <si>
    <t>EE1-1.4: Test on Neural Network-based In-Loop Filter with Large Activation Layer</t>
  </si>
  <si>
    <t>H. Wang, J. Chen, A. M. Kotra, K. ReuzÃ©, M. Karczewicz (Qualcomm)</t>
  </si>
  <si>
    <t>JVET-U</t>
  </si>
  <si>
    <t>JVET-U0099</t>
  </si>
  <si>
    <t>NN deblock</t>
  </si>
  <si>
    <t>JVET-U0104</t>
  </si>
  <si>
    <r>
      <t>Same, as JVET-V0114, but with LongActivation = CONV1×1,K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Calibri"/>
        <family val="2"/>
        <scheme val="minor"/>
      </rPr>
      <t>M + LeakyReLu+CONV1×1,M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Calibri"/>
        <family val="2"/>
        <scheme val="minor"/>
      </rPr>
      <t xml:space="preserve">K ; </t>
    </r>
    <r>
      <rPr>
        <sz val="11"/>
        <color rgb="FFFF0000"/>
        <rFont val="Calibri"/>
        <family val="2"/>
        <scheme val="minor"/>
      </rPr>
      <t xml:space="preserve">M=216&gt; K=72 </t>
    </r>
    <r>
      <rPr>
        <sz val="11"/>
        <rFont val="Calibri"/>
        <family val="2"/>
        <scheme val="minor"/>
      </rPr>
      <t>Supplement: Refining training improves performance</t>
    </r>
  </si>
  <si>
    <t>Complexity Bottlerneck"</t>
  </si>
  <si>
    <t>kMAC /pxl</t>
  </si>
  <si>
    <r>
      <rPr>
        <u/>
        <sz val="11"/>
        <color theme="1"/>
        <rFont val="Calibri"/>
        <family val="2"/>
        <scheme val="minor"/>
      </rPr>
      <t>Memory:</t>
    </r>
    <r>
      <rPr>
        <sz val="11"/>
        <color theme="1"/>
        <rFont val="Calibri"/>
        <family val="2"/>
        <scheme val="minor"/>
      </rPr>
      <t xml:space="preserve"> 6*64*64*32+10*72*72*216*216*32bits
+model
</t>
    </r>
    <r>
      <rPr>
        <u/>
        <sz val="11"/>
        <color theme="1"/>
        <rFont val="Calibri"/>
        <family val="2"/>
        <scheme val="minor"/>
      </rPr>
      <t>Mults:</t>
    </r>
    <r>
      <rPr>
        <sz val="11"/>
        <color theme="1"/>
        <rFont val="Calibri"/>
        <family val="2"/>
        <scheme val="minor"/>
      </rPr>
      <t xml:space="preserve"> 10*72*72*96*96*3*3</t>
    </r>
  </si>
  <si>
    <r>
      <rPr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</rPr>
      <t>×1</t>
    </r>
    <r>
      <rPr>
        <sz val="11"/>
        <color theme="1"/>
        <rFont val="Calibri"/>
        <family val="2"/>
        <scheme val="minor"/>
      </rPr>
      <t>M</t>
    </r>
  </si>
  <si>
    <t>JVET-W0130</t>
  </si>
  <si>
    <t>W-DOC#</t>
  </si>
  <si>
    <t>JVET-W0131</t>
  </si>
  <si>
    <t>JVET-W0062</t>
  </si>
  <si>
    <t>oldDOC#</t>
  </si>
  <si>
    <t>JVET-U0074</t>
  </si>
  <si>
    <r>
      <t xml:space="preserve">(MSSSIM)  AI: </t>
    </r>
    <r>
      <rPr>
        <b/>
        <sz val="11"/>
        <color theme="1"/>
        <rFont val="Calibri"/>
        <family val="2"/>
        <scheme val="minor"/>
      </rPr>
      <t>4.6</t>
    </r>
    <r>
      <rPr>
        <sz val="11"/>
        <color theme="1"/>
        <rFont val="Calibri"/>
        <family val="2"/>
        <scheme val="minor"/>
      </rPr>
      <t xml:space="preserve">%(Y); 6%(Ch)
(L1) AI: </t>
    </r>
    <r>
      <rPr>
        <b/>
        <sz val="11"/>
        <color theme="1"/>
        <rFont val="Calibri"/>
        <family val="2"/>
        <scheme val="minor"/>
      </rPr>
      <t>5.8</t>
    </r>
    <r>
      <rPr>
        <sz val="11"/>
        <color theme="1"/>
        <rFont val="Calibri"/>
        <family val="2"/>
        <scheme val="minor"/>
      </rPr>
      <t>%(Y); 13%(Ch)</t>
    </r>
  </si>
  <si>
    <t>0.13M</t>
  </si>
  <si>
    <t>4×0.1M</t>
  </si>
  <si>
    <t>Same as JVET-W0130, but 13 filter blocks (likely less channels)</t>
  </si>
  <si>
    <r>
      <t>RA:</t>
    </r>
    <r>
      <rPr>
        <b/>
        <sz val="10"/>
        <color theme="1"/>
        <rFont val="Arial"/>
        <family val="2"/>
      </rPr>
      <t>8.4</t>
    </r>
    <r>
      <rPr>
        <sz val="10"/>
        <color theme="1"/>
        <rFont val="Arial"/>
        <family val="2"/>
      </rPr>
      <t>%(Y); 22% (Ch)
AI:</t>
    </r>
    <r>
      <rPr>
        <b/>
        <sz val="10"/>
        <color theme="1"/>
        <rFont val="Arial"/>
        <family val="2"/>
      </rPr>
      <t>7.6</t>
    </r>
    <r>
      <rPr>
        <sz val="10"/>
        <color theme="1"/>
        <rFont val="Arial"/>
        <family val="2"/>
      </rPr>
      <t>%(Y); 19% (Ch)</t>
    </r>
  </si>
  <si>
    <t>×352
×203
(CPU)</t>
  </si>
  <si>
    <t>×41
×23
(CPU)</t>
  </si>
  <si>
    <r>
      <t>RA:</t>
    </r>
    <r>
      <rPr>
        <b/>
        <sz val="10"/>
        <color theme="1"/>
        <rFont val="Arial"/>
        <family val="2"/>
      </rPr>
      <t>5.8</t>
    </r>
    <r>
      <rPr>
        <sz val="10"/>
        <color theme="1"/>
        <rFont val="Arial"/>
        <family val="2"/>
      </rPr>
      <t>%(Y); 22% (Ch)
AI:</t>
    </r>
    <r>
      <rPr>
        <b/>
        <sz val="10"/>
        <color theme="1"/>
        <rFont val="Arial"/>
        <family val="2"/>
      </rPr>
      <t>5.2</t>
    </r>
    <r>
      <rPr>
        <sz val="10"/>
        <color theme="1"/>
        <rFont val="Arial"/>
        <family val="2"/>
      </rPr>
      <t>%(Y); 19% (Ch)</t>
    </r>
  </si>
  <si>
    <r>
      <t>8 Residual Blocks, normalized QP map as additional input, 2 SE (squeeze-and-excitation) blocks,  3</t>
    </r>
    <r>
      <rPr>
        <sz val="11"/>
        <color theme="1"/>
        <rFont val="Calibri"/>
        <family val="2"/>
      </rPr>
      <t>×</t>
    </r>
    <r>
      <rPr>
        <sz val="11"/>
        <color theme="1"/>
        <rFont val="Calibri"/>
        <family val="2"/>
        <scheme val="minor"/>
      </rPr>
      <t>3 kernels, 64 channels.
2 tests: MSSSIM and L1 training.</t>
    </r>
  </si>
  <si>
    <t>JVET-W0063</t>
  </si>
  <si>
    <t>JVET-W0105</t>
  </si>
  <si>
    <t>JVET-W0125</t>
  </si>
  <si>
    <t>VVC RPR cfg#1</t>
  </si>
  <si>
    <t>VVC RPR cfg#3</t>
  </si>
  <si>
    <t>VVC RPR cfg#4</t>
  </si>
  <si>
    <t>JVET-U0053 JVET-V0073</t>
  </si>
  <si>
    <t>JVET-V0137</t>
  </si>
  <si>
    <t>EE1-1.1: neural network based in-loop filter using depthwise separable convolution and regular convolution (JVET-U0061)</t>
  </si>
  <si>
    <t>Z. Li, C. Auyeung, X. Xu, W. Wang, X. Li, S. Liu (Tencent)</t>
  </si>
  <si>
    <t>JVET-U0061</t>
  </si>
  <si>
    <t>CNN in-loop</t>
  </si>
  <si>
    <r>
      <rPr>
        <u/>
        <sz val="10"/>
        <color theme="1"/>
        <rFont val="Arial"/>
        <family val="2"/>
      </rPr>
      <t>Input</t>
    </r>
    <r>
      <rPr>
        <sz val="10"/>
        <color theme="1"/>
        <rFont val="Arial"/>
        <family val="2"/>
      </rPr>
      <t xml:space="preserve"> YUV444, 4 planes + QP map, 64</t>
    </r>
    <r>
      <rPr>
        <sz val="10"/>
        <color theme="1"/>
        <rFont val="Calibri"/>
        <family val="2"/>
      </rPr>
      <t>×</t>
    </r>
    <r>
      <rPr>
        <sz val="10"/>
        <color theme="1"/>
        <rFont val="Arial"/>
        <family val="2"/>
      </rPr>
      <t>64, DepthwiseSeparableConvolutions (DSC) in 4 Residual Block</t>
    </r>
  </si>
  <si>
    <t>23K</t>
  </si>
  <si>
    <r>
      <rPr>
        <u/>
        <sz val="10"/>
        <color theme="1"/>
        <rFont val="Arial"/>
        <family val="2"/>
      </rPr>
      <t>Memory:</t>
    </r>
    <r>
      <rPr>
        <sz val="10"/>
        <color theme="1"/>
        <rFont val="Arial"/>
        <family val="2"/>
      </rPr>
      <t xml:space="preserve"> 2*32*64*64*32*32bits
+model
</t>
    </r>
    <r>
      <rPr>
        <u/>
        <sz val="10"/>
        <color theme="1"/>
        <rFont val="Arial"/>
        <family val="2"/>
      </rPr>
      <t>Mults:</t>
    </r>
    <r>
      <rPr>
        <sz val="10"/>
        <color theme="1"/>
        <rFont val="Arial"/>
        <family val="2"/>
      </rPr>
      <t xml:space="preserve"> 4*64*64*32*3*3</t>
    </r>
  </si>
  <si>
    <r>
      <t>RA:</t>
    </r>
    <r>
      <rPr>
        <b/>
        <sz val="10"/>
        <color theme="1"/>
        <rFont val="Arial"/>
        <family val="2"/>
      </rPr>
      <t>1.1</t>
    </r>
    <r>
      <rPr>
        <sz val="10"/>
        <color theme="1"/>
        <rFont val="Arial"/>
        <family val="2"/>
      </rPr>
      <t>%(Y); 4% (Ch)
AI:</t>
    </r>
    <r>
      <rPr>
        <b/>
        <sz val="10"/>
        <color theme="1"/>
        <rFont val="Arial"/>
        <family val="2"/>
      </rPr>
      <t>2.5</t>
    </r>
    <r>
      <rPr>
        <sz val="10"/>
        <color theme="1"/>
        <rFont val="Arial"/>
        <family val="2"/>
      </rPr>
      <t>%(Y); 5%(Ch)</t>
    </r>
  </si>
  <si>
    <r>
      <t xml:space="preserve">×32
</t>
    </r>
    <r>
      <rPr>
        <sz val="10"/>
        <color theme="1"/>
        <rFont val="Calibri"/>
        <family val="2"/>
      </rPr>
      <t>×</t>
    </r>
    <r>
      <rPr>
        <sz val="10"/>
        <color theme="1"/>
        <rFont val="Arial"/>
        <family val="2"/>
      </rPr>
      <t>31
(CPU)</t>
    </r>
  </si>
  <si>
    <t>All frames are coded downsampled by factor 2 vertically and horizontaly</t>
  </si>
  <si>
    <t>Adaptive selection between full size and downsampled size coding (curves overlap)</t>
  </si>
  <si>
    <t>Adaptive selection between full size and downsampled size coding (no curves overlap)</t>
  </si>
  <si>
    <t>JVET-V2023</t>
  </si>
  <si>
    <t>JVET-W0057</t>
  </si>
  <si>
    <t>JVET-W0059</t>
  </si>
  <si>
    <t>AHG11: A Deep In-Loop Filter Method</t>
  </si>
  <si>
    <r>
      <t>After SAO, before ALF; 5 models, switched based on QP, 16 residual blocks, Luma: 160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Calibri"/>
        <family val="2"/>
      </rPr>
      <t>160 support (CTU + 16 samples on a border); Chroma up-sampled and used as additional input for Luma filtering
Chroma: 80</t>
    </r>
    <r>
      <rPr>
        <sz val="11"/>
        <color theme="1"/>
        <rFont val="Symbol"/>
        <family val="1"/>
        <charset val="2"/>
      </rPr>
      <t>´</t>
    </r>
    <r>
      <rPr>
        <sz val="11"/>
        <color theme="1"/>
        <rFont val="Calibri"/>
        <family val="2"/>
      </rPr>
      <t>80 support (CTU + 8 samples on a border); Luma down-sampled and used as additional input for Chroma  filtering</t>
    </r>
  </si>
  <si>
    <t>5*(1.4+0.7)M</t>
  </si>
  <si>
    <t>380000(?)</t>
  </si>
  <si>
    <t>JVET-W0081</t>
  </si>
  <si>
    <t>11~100--&gt;6~11</t>
  </si>
  <si>
    <t xml:space="preserve"> ×64--&gt; 61(AI)</t>
  </si>
  <si>
    <t>Lower complexity version of  JVET-T0073 and JVET-V0105; 16 bits version provided</t>
  </si>
  <si>
    <r>
      <t xml:space="preserve">RA : 1.7 % (Y) --&gt; 1.6%
AI: </t>
    </r>
    <r>
      <rPr>
        <b/>
        <sz val="11"/>
        <color theme="1"/>
        <rFont val="Calibri"/>
        <family val="2"/>
        <scheme val="minor"/>
      </rPr>
      <t>3.3</t>
    </r>
    <r>
      <rPr>
        <sz val="11"/>
        <color theme="1"/>
        <rFont val="Calibri"/>
        <family val="2"/>
        <scheme val="minor"/>
      </rPr>
      <t xml:space="preserve"> % (Y)--&gt; 2.9%</t>
    </r>
  </si>
  <si>
    <t>JVET-W0099</t>
  </si>
  <si>
    <t>AHG11: CNN-based Super Resolution for Video Coding Using Decoded Information</t>
  </si>
  <si>
    <t>SuperRes</t>
  </si>
  <si>
    <r>
      <rPr>
        <sz val="10"/>
        <color theme="1"/>
        <rFont val="Arial"/>
        <family val="2"/>
      </rPr>
      <t>AI(4K):</t>
    </r>
    <r>
      <rPr>
        <b/>
        <sz val="10"/>
        <color theme="1"/>
        <rFont val="Arial"/>
        <family val="2"/>
      </rPr>
      <t>12</t>
    </r>
    <r>
      <rPr>
        <sz val="10"/>
        <color theme="1"/>
        <rFont val="Arial"/>
        <family val="2"/>
      </rPr>
      <t>%(Y); drop 5% (Ch)</t>
    </r>
  </si>
  <si>
    <t>Input: Predicted Frame, reconstructed Frame, QP map. 16 ResBlocks; L1 loss; Luma as extra input for Chroma</t>
  </si>
  <si>
    <t>4.8(Y)+1.1(Ch) M</t>
  </si>
  <si>
    <t>5770 (4400 Y + 1370 Ch)</t>
  </si>
  <si>
    <t>JVET-W0100 </t>
  </si>
  <si>
    <t>AHG11: Deep In-Loop Filter with Adaptive Model Selection and External Attention</t>
  </si>
  <si>
    <r>
      <t>¯32*</t>
    </r>
    <r>
      <rPr>
        <sz val="11"/>
        <color theme="1"/>
        <rFont val="Times New Roman"/>
        <family val="1"/>
      </rPr>
      <t>R</t>
    </r>
    <r>
      <rPr>
        <sz val="11"/>
        <color theme="1"/>
        <rFont val="Symbol"/>
        <family val="1"/>
        <charset val="2"/>
      </rPr>
      <t xml:space="preserve">B­ (69 + 64 </t>
    </r>
    <r>
      <rPr>
        <sz val="11"/>
        <color theme="1"/>
        <rFont val="Times New Roman"/>
        <family val="1"/>
      </rPr>
      <t>CONV in total)</t>
    </r>
  </si>
  <si>
    <r>
      <t xml:space="preserve">Picture on/off control + CTU level model selection (not in AI); Filter dictionary dependes on QP, filter switch granu;larity - on resolution and QP. Number resBlocks </t>
    </r>
    <r>
      <rPr>
        <b/>
        <sz val="11"/>
        <color theme="1"/>
        <rFont val="Calibri"/>
        <family val="2"/>
        <scheme val="minor"/>
      </rPr>
      <t>32</t>
    </r>
    <r>
      <rPr>
        <sz val="11"/>
        <color theme="1"/>
        <rFont val="Calibri"/>
        <family val="2"/>
        <scheme val="minor"/>
      </rPr>
      <t xml:space="preserve">. </t>
    </r>
    <r>
      <rPr>
        <u/>
        <sz val="11"/>
        <color theme="1"/>
        <rFont val="Calibri"/>
        <family val="2"/>
        <scheme val="minor"/>
      </rPr>
      <t>New:</t>
    </r>
    <r>
      <rPr>
        <sz val="11"/>
        <color theme="1"/>
        <rFont val="Calibri"/>
        <family val="2"/>
        <scheme val="minor"/>
      </rPr>
      <t xml:space="preserve"> Attention residual block = Pre &amp; Rec Frames --&gt; CONV; ReLu;CONV</t>
    </r>
  </si>
  <si>
    <r>
      <t>RA :</t>
    </r>
    <r>
      <rPr>
        <b/>
        <sz val="11"/>
        <color theme="1"/>
        <rFont val="Calibri"/>
        <family val="2"/>
        <scheme val="minor"/>
      </rPr>
      <t xml:space="preserve">12 </t>
    </r>
    <r>
      <rPr>
        <sz val="11"/>
        <color theme="1"/>
        <rFont val="Calibri"/>
        <family val="2"/>
        <scheme val="minor"/>
      </rPr>
      <t xml:space="preserve">% (Y) 27% (Ch.)
AI: </t>
    </r>
    <r>
      <rPr>
        <b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 xml:space="preserve"> % (Y) 22% (Ch.)</t>
    </r>
  </si>
  <si>
    <t>×1000 (RA)
 ×545(AI)</t>
  </si>
  <si>
    <t xml:space="preserve">JVET-W0101 </t>
  </si>
  <si>
    <t>AHG11 &amp; AHG12: Deep In-Loop Filter with Adaptive Model Selection and External Attention for Enhanced Compression Beyond VVC Capability</t>
  </si>
  <si>
    <r>
      <t>RA (BC):</t>
    </r>
    <r>
      <rPr>
        <b/>
        <sz val="11"/>
        <color theme="1"/>
        <rFont val="Calibri"/>
        <family val="2"/>
        <scheme val="minor"/>
      </rPr>
      <t xml:space="preserve">10 </t>
    </r>
    <r>
      <rPr>
        <sz val="11"/>
        <color theme="1"/>
        <rFont val="Calibri"/>
        <family val="2"/>
        <scheme val="minor"/>
      </rPr>
      <t xml:space="preserve">% (Y) 25% (Ch.)
AI: </t>
    </r>
    <r>
      <rPr>
        <b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 xml:space="preserve"> % (Y) 20% (Ch.)</t>
    </r>
  </si>
  <si>
    <t>×225 (RA)
×255 (AI)</t>
  </si>
  <si>
    <t>JVET-W0111</t>
  </si>
  <si>
    <t>JVET-W0113</t>
  </si>
  <si>
    <t>JVET-W0132</t>
  </si>
  <si>
    <t>AHG11: neural network based cross-component prediction model</t>
  </si>
  <si>
    <t>AHG11: neural network based in-loop filter</t>
  </si>
  <si>
    <t>AHG11: 1.5x/2.0x Upsample method for NN-Based Super-Resolution Post-Filters</t>
  </si>
  <si>
    <t>new</t>
  </si>
  <si>
    <t>NN-CCLM</t>
  </si>
  <si>
    <t>0.15M</t>
  </si>
  <si>
    <r>
      <t xml:space="preserve">Luma </t>
    </r>
    <r>
      <rPr>
        <sz val="11"/>
        <color theme="1"/>
        <rFont val="Symbol"/>
        <family val="1"/>
        <charset val="2"/>
      </rPr>
      <t>¯</t>
    </r>
    <r>
      <rPr>
        <sz val="11"/>
        <color theme="1"/>
        <rFont val="Calibri"/>
        <family val="2"/>
      </rPr>
      <t>&amp; 2D Transformation --&gt; 3 channes; Ch 2*1D Tr --&gt;4 channels; 7 channels input --&gt; NN with 8 ResBlocks (3 CONV each); "skip connection " through 5x5 CONV.</t>
    </r>
  </si>
  <si>
    <t xml:space="preserve">
×40 (AI)</t>
  </si>
  <si>
    <r>
      <t xml:space="preserve">AI: </t>
    </r>
    <r>
      <rPr>
        <b/>
        <sz val="10"/>
        <color theme="1"/>
        <rFont val="Arial"/>
        <family val="2"/>
      </rPr>
      <t>0.3</t>
    </r>
    <r>
      <rPr>
        <sz val="10"/>
        <color theme="1"/>
        <rFont val="Arial"/>
        <family val="2"/>
      </rPr>
      <t xml:space="preserve"> % (Y)  0.5% (Ch.)</t>
    </r>
  </si>
  <si>
    <r>
      <t xml:space="preserve">AI (CD): </t>
    </r>
    <r>
      <rPr>
        <b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% (Y)</t>
    </r>
  </si>
  <si>
    <t>Replaces Deblock and SAO; 8 ResBlocks; (3 CONV each); "skip connection " through 5x5 CONV.</t>
  </si>
  <si>
    <t>8*2.3 M</t>
  </si>
  <si>
    <r>
      <t>RA :</t>
    </r>
    <r>
      <rPr>
        <b/>
        <sz val="11"/>
        <color theme="1"/>
        <rFont val="Calibri"/>
        <family val="2"/>
        <scheme val="minor"/>
      </rPr>
      <t xml:space="preserve"> 3.5</t>
    </r>
    <r>
      <rPr>
        <sz val="11"/>
        <color theme="1"/>
        <rFont val="Calibri"/>
        <family val="2"/>
        <scheme val="minor"/>
      </rPr>
      <t xml:space="preserve"> % (Y)  13% (Ch.)% 
Al: </t>
    </r>
    <r>
      <rPr>
        <b/>
        <sz val="11"/>
        <color theme="1"/>
        <rFont val="Calibri"/>
        <family val="2"/>
        <scheme val="minor"/>
      </rPr>
      <t>4.8</t>
    </r>
    <r>
      <rPr>
        <sz val="11"/>
        <color theme="1"/>
        <rFont val="Calibri"/>
        <family val="2"/>
        <scheme val="minor"/>
      </rPr>
      <t>%(Y) 11% (Ch.)</t>
    </r>
  </si>
  <si>
    <t>×800 (RA)
×439 (AI)</t>
  </si>
  <si>
    <t xml:space="preserve">NN In-loop </t>
  </si>
  <si>
    <t>0.5M (PixelShuffle) 0.3M(BiCubic)</t>
  </si>
  <si>
    <r>
      <t>RA(4K)</t>
    </r>
    <r>
      <rPr>
        <sz val="10"/>
        <color theme="1"/>
        <rFont val="Symbol"/>
        <family val="1"/>
        <charset val="2"/>
      </rPr>
      <t>´2¯</t>
    </r>
    <r>
      <rPr>
        <sz val="10"/>
        <color theme="1"/>
        <rFont val="Arial"/>
        <family val="2"/>
      </rPr>
      <t>:</t>
    </r>
    <r>
      <rPr>
        <b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%(Y);  4% (Ch)
RA(4K)</t>
    </r>
    <r>
      <rPr>
        <sz val="10"/>
        <color theme="1"/>
        <rFont val="Symbol"/>
        <family val="1"/>
        <charset val="2"/>
      </rPr>
      <t>´1.5¯</t>
    </r>
    <r>
      <rPr>
        <sz val="10"/>
        <color theme="1"/>
        <rFont val="Arial"/>
        <family val="2"/>
      </rPr>
      <t>:</t>
    </r>
    <r>
      <rPr>
        <b/>
        <sz val="10"/>
        <color theme="1"/>
        <rFont val="Arial"/>
        <family val="2"/>
      </rPr>
      <t>2.5</t>
    </r>
    <r>
      <rPr>
        <sz val="10"/>
        <color theme="1"/>
        <rFont val="Arial"/>
        <family val="2"/>
      </rPr>
      <t>%(Y);  (drop)1% (Ch)</t>
    </r>
  </si>
  <si>
    <t>Different variats of up-sampling filters of "simlified ESRGAN " architecture: CONV*PixelShufflePReLu and just biCubic --&gt; no big difference in performance</t>
  </si>
  <si>
    <t>×500</t>
  </si>
  <si>
    <r>
      <t>RA(BC classes):</t>
    </r>
    <r>
      <rPr>
        <b/>
        <sz val="11"/>
        <color theme="1"/>
        <rFont val="Calibri"/>
        <family val="2"/>
        <scheme val="minor"/>
      </rPr>
      <t xml:space="preserve"> 3.0</t>
    </r>
    <r>
      <rPr>
        <sz val="11"/>
        <color theme="1"/>
        <rFont val="Calibri"/>
        <family val="2"/>
        <scheme val="minor"/>
      </rPr>
      <t xml:space="preserve">%(Y), 6%(Ch.) </t>
    </r>
  </si>
  <si>
    <t>151 (SmallNN)
9469(BigNN)</t>
  </si>
  <si>
    <t>JVET-W AhG11</t>
  </si>
  <si>
    <t>JVET-V AhG11</t>
  </si>
  <si>
    <t>0.0003M</t>
  </si>
  <si>
    <t>Test1: SuperRes CNN with const.param; Test2: SuperRes CNN with signalled param NCTM5.0 used for CNN param compression; Simplified ESRGAN</t>
  </si>
  <si>
    <t>0.48M</t>
  </si>
  <si>
    <t>2.7M</t>
  </si>
  <si>
    <t>8.5M</t>
  </si>
  <si>
    <t>-</t>
  </si>
  <si>
    <r>
      <t>RA:</t>
    </r>
    <r>
      <rPr>
        <b/>
        <sz val="10"/>
        <color theme="1"/>
        <rFont val="Arial"/>
        <family val="2"/>
      </rPr>
      <t>2.3</t>
    </r>
    <r>
      <rPr>
        <sz val="10"/>
        <color theme="1"/>
        <rFont val="Arial"/>
        <family val="2"/>
      </rPr>
      <t>%(Y); drop 31% (Ch)
AI:</t>
    </r>
    <r>
      <rPr>
        <b/>
        <sz val="10"/>
        <color theme="1"/>
        <rFont val="Arial"/>
        <family val="2"/>
      </rPr>
      <t>4.3</t>
    </r>
    <r>
      <rPr>
        <sz val="10"/>
        <color theme="1"/>
        <rFont val="Arial"/>
        <family val="2"/>
      </rPr>
      <t>%(Y); drop 34% (Ch)</t>
    </r>
  </si>
  <si>
    <r>
      <t>RA:</t>
    </r>
    <r>
      <rPr>
        <b/>
        <sz val="10"/>
        <color theme="1"/>
        <rFont val="Arial"/>
        <family val="2"/>
      </rPr>
      <t>8.2</t>
    </r>
    <r>
      <rPr>
        <sz val="10"/>
        <color theme="1"/>
        <rFont val="Arial"/>
        <family val="2"/>
      </rPr>
      <t>%(Y); drop 23% (Ch)
AI:</t>
    </r>
    <r>
      <rPr>
        <b/>
        <sz val="10"/>
        <color theme="1"/>
        <rFont val="Arial"/>
        <family val="2"/>
      </rPr>
      <t>4.7</t>
    </r>
    <r>
      <rPr>
        <sz val="10"/>
        <color theme="1"/>
        <rFont val="Arial"/>
        <family val="2"/>
      </rPr>
      <t>%(Y); drop 35% (Ch)</t>
    </r>
  </si>
  <si>
    <r>
      <t>RA:</t>
    </r>
    <r>
      <rPr>
        <b/>
        <sz val="11"/>
        <color theme="1"/>
        <rFont val="Calibri"/>
        <family val="2"/>
        <scheme val="minor"/>
      </rPr>
      <t>6</t>
    </r>
    <r>
      <rPr>
        <b/>
        <sz val="10"/>
        <color theme="1"/>
        <rFont val="Arial"/>
        <family val="2"/>
      </rPr>
      <t>.1</t>
    </r>
    <r>
      <rPr>
        <sz val="10"/>
        <color theme="1"/>
        <rFont val="Arial"/>
        <family val="2"/>
      </rPr>
      <t>%(Y); drop 22% (Ch)
AI:</t>
    </r>
    <r>
      <rPr>
        <b/>
        <sz val="10"/>
        <color theme="1"/>
        <rFont val="Arial"/>
        <family val="2"/>
      </rPr>
      <t>5.7</t>
    </r>
    <r>
      <rPr>
        <sz val="10"/>
        <color theme="1"/>
        <rFont val="Arial"/>
        <family val="2"/>
      </rPr>
      <t>%(Y); drop 11% (Ch)</t>
    </r>
  </si>
  <si>
    <r>
      <t>RA:</t>
    </r>
    <r>
      <rPr>
        <b/>
        <sz val="11"/>
        <color theme="1"/>
        <rFont val="Calibri"/>
        <family val="2"/>
        <scheme val="minor"/>
      </rPr>
      <t>5.6</t>
    </r>
    <r>
      <rPr>
        <sz val="10"/>
        <color theme="1"/>
        <rFont val="Arial"/>
        <family val="2"/>
      </rPr>
      <t>%(Y); drop 27% (Ch)
RA:</t>
    </r>
    <r>
      <rPr>
        <b/>
        <sz val="10"/>
        <color theme="1"/>
        <rFont val="Arial"/>
        <family val="2"/>
      </rPr>
      <t>6.1</t>
    </r>
    <r>
      <rPr>
        <sz val="10"/>
        <color theme="1"/>
        <rFont val="Arial"/>
        <family val="2"/>
      </rPr>
      <t>%(Y); drop 10% (Ch)</t>
    </r>
  </si>
  <si>
    <r>
      <t>RA:</t>
    </r>
    <r>
      <rPr>
        <b/>
        <sz val="11"/>
        <color theme="1"/>
        <rFont val="Calibri"/>
        <family val="2"/>
        <scheme val="minor"/>
      </rPr>
      <t>8</t>
    </r>
    <r>
      <rPr>
        <b/>
        <sz val="10"/>
        <color theme="1"/>
        <rFont val="Arial"/>
        <family val="2"/>
      </rPr>
      <t>.1</t>
    </r>
    <r>
      <rPr>
        <sz val="10"/>
        <color theme="1"/>
        <rFont val="Arial"/>
        <family val="2"/>
      </rPr>
      <t>%(Y); drop 20% (Ch)
AI:</t>
    </r>
    <r>
      <rPr>
        <b/>
        <sz val="10"/>
        <color theme="1"/>
        <rFont val="Arial"/>
        <family val="2"/>
      </rPr>
      <t>11</t>
    </r>
    <r>
      <rPr>
        <sz val="10"/>
        <color theme="1"/>
        <rFont val="Arial"/>
        <family val="2"/>
      </rPr>
      <t>%(Y); drop 24% (Ch)</t>
    </r>
  </si>
  <si>
    <t>×90
(CPU)</t>
  </si>
  <si>
    <t>×2.3
(CPU)</t>
  </si>
  <si>
    <t>EE1</t>
  </si>
  <si>
    <t>Source</t>
  </si>
  <si>
    <t>Sharp</t>
  </si>
  <si>
    <t>NJU</t>
  </si>
  <si>
    <r>
      <t>RA:</t>
    </r>
    <r>
      <rPr>
        <b/>
        <sz val="11"/>
        <color theme="1"/>
        <rFont val="Calibri"/>
        <family val="2"/>
        <scheme val="minor"/>
      </rPr>
      <t>11.2</t>
    </r>
    <r>
      <rPr>
        <sz val="10"/>
        <color theme="1"/>
        <rFont val="Arial"/>
        <family val="2"/>
      </rPr>
      <t>%(Y); drop 15% (Ch)
LD:</t>
    </r>
    <r>
      <rPr>
        <b/>
        <sz val="10"/>
        <color theme="1"/>
        <rFont val="Arial"/>
        <family val="2"/>
      </rPr>
      <t>18</t>
    </r>
    <r>
      <rPr>
        <sz val="10"/>
        <color theme="1"/>
        <rFont val="Arial"/>
        <family val="2"/>
      </rPr>
      <t>%(Y)</t>
    </r>
  </si>
  <si>
    <t>ByteDance</t>
  </si>
  <si>
    <t>Qualcomm</t>
  </si>
  <si>
    <t>Tencent</t>
  </si>
  <si>
    <t>JVET-W0151</t>
  </si>
  <si>
    <t>Super Resolution</t>
  </si>
  <si>
    <t>Loop Filter</t>
  </si>
  <si>
    <t>Anchor</t>
  </si>
  <si>
    <t>AHG11</t>
  </si>
  <si>
    <t>Contribution</t>
  </si>
  <si>
    <t>Y</t>
  </si>
  <si>
    <t>Cb</t>
  </si>
  <si>
    <t>Cr</t>
  </si>
  <si>
    <t>Yes</t>
  </si>
  <si>
    <t>No</t>
  </si>
  <si>
    <t>No</t>
    <phoneticPr fontId="18" type="noConversion"/>
  </si>
  <si>
    <t>Loop Filter</t>
    <phoneticPr fontId="18" type="noConversion"/>
  </si>
  <si>
    <t>AHG11</t>
    <phoneticPr fontId="18" type="noConversion"/>
  </si>
  <si>
    <t>ByteDance</t>
    <phoneticPr fontId="18" type="noConversion"/>
  </si>
  <si>
    <t>Random Access (CTC)</t>
    <phoneticPr fontId="18" type="noConversion"/>
  </si>
  <si>
    <t>All Intra (CTC)</t>
    <phoneticPr fontId="18" type="noConversion"/>
  </si>
  <si>
    <t>Intra prediction</t>
  </si>
  <si>
    <t>Interdigital</t>
  </si>
  <si>
    <t>VTM-11.0</t>
  </si>
  <si>
    <t>Tencent</t>
    <phoneticPr fontId="18" type="noConversion"/>
  </si>
  <si>
    <t>-</t>
    <phoneticPr fontId="18" type="noConversion"/>
  </si>
  <si>
    <t>Post Processing Filter</t>
  </si>
  <si>
    <t>Nokia</t>
  </si>
  <si>
    <t>Dahua</t>
  </si>
  <si>
    <t>VVC RPR (Cfg # 4)</t>
  </si>
  <si>
    <t>JVET-W0063 (Ofline Train)</t>
  </si>
  <si>
    <t>JVET-W0063 (Online Train)</t>
  </si>
  <si>
    <r>
      <t xml:space="preserve">All Intra (4K </t>
    </r>
    <r>
      <rPr>
        <sz val="11"/>
        <color rgb="FFFF0000"/>
        <rFont val="Calibri"/>
        <family val="2"/>
        <scheme val="minor"/>
      </rPr>
      <t>27..42</t>
    </r>
    <r>
      <rPr>
        <sz val="11"/>
        <color theme="1"/>
        <rFont val="Calibri"/>
        <family val="2"/>
        <scheme val="minor"/>
      </rPr>
      <t>)</t>
    </r>
  </si>
  <si>
    <r>
      <t>Random Access (4K</t>
    </r>
    <r>
      <rPr>
        <sz val="11"/>
        <color rgb="FFFF0000"/>
        <rFont val="Calibri"/>
        <family val="2"/>
        <scheme val="minor"/>
      </rPr>
      <t xml:space="preserve"> 27..42</t>
    </r>
    <r>
      <rPr>
        <sz val="11"/>
        <color theme="1"/>
        <rFont val="Calibri"/>
        <family val="2"/>
        <scheme val="minor"/>
      </rPr>
      <t>)</t>
    </r>
  </si>
  <si>
    <t>Intra Prediction</t>
  </si>
  <si>
    <r>
      <t>Y - Random Access (4K</t>
    </r>
    <r>
      <rPr>
        <sz val="11"/>
        <color rgb="FFFF0000"/>
        <rFont val="Calibri"/>
        <family val="2"/>
        <scheme val="minor"/>
      </rPr>
      <t xml:space="preserve"> 27..42</t>
    </r>
    <r>
      <rPr>
        <sz val="11"/>
        <color theme="1"/>
        <rFont val="Calibri"/>
        <family val="2"/>
        <scheme val="minor"/>
      </rPr>
      <t>)</t>
    </r>
  </si>
  <si>
    <r>
      <t>Chroma - Random Access (4K</t>
    </r>
    <r>
      <rPr>
        <sz val="11"/>
        <color rgb="FFFF0000"/>
        <rFont val="Calibri"/>
        <family val="2"/>
        <scheme val="minor"/>
      </rPr>
      <t xml:space="preserve"> 27..42</t>
    </r>
    <r>
      <rPr>
        <sz val="11"/>
        <color theme="1"/>
        <rFont val="Calibri"/>
        <family val="2"/>
        <scheme val="minor"/>
      </rPr>
      <t>)</t>
    </r>
  </si>
  <si>
    <t>Notes</t>
  </si>
  <si>
    <t>JVET-W0100(full)</t>
  </si>
  <si>
    <t>Precision</t>
  </si>
  <si>
    <t>Integer</t>
  </si>
  <si>
    <t>Incomplete results and so not included in the summary.</t>
  </si>
  <si>
    <t>VTM-12.0 w/o SAO and ALF</t>
  </si>
  <si>
    <t>Chroma Analysis - Super-Resolution Methods</t>
  </si>
  <si>
    <r>
      <t>Y - All Intra (4K</t>
    </r>
    <r>
      <rPr>
        <sz val="11"/>
        <color rgb="FFFF0000"/>
        <rFont val="Calibri"/>
        <family val="2"/>
        <scheme val="minor"/>
      </rPr>
      <t xml:space="preserve"> 27..42</t>
    </r>
    <r>
      <rPr>
        <sz val="11"/>
        <color theme="1"/>
        <rFont val="Calibri"/>
        <family val="2"/>
        <scheme val="minor"/>
      </rPr>
      <t>)</t>
    </r>
  </si>
  <si>
    <r>
      <t>Chroma - All Intra (4K</t>
    </r>
    <r>
      <rPr>
        <sz val="11"/>
        <color rgb="FFFF0000"/>
        <rFont val="Calibri"/>
        <family val="2"/>
        <scheme val="minor"/>
      </rPr>
      <t xml:space="preserve"> 27..42</t>
    </r>
    <r>
      <rPr>
        <sz val="11"/>
        <color theme="1"/>
        <rFont val="Calibri"/>
        <family val="2"/>
        <scheme val="minor"/>
      </rPr>
      <t>)</t>
    </r>
  </si>
  <si>
    <t>Inter-slice uses a smaller model.  In practice, this is estimated to result in an approximate kMAC/pixel of 540.</t>
  </si>
  <si>
    <t>Observed crossing of BD-rate curves</t>
  </si>
  <si>
    <t>Float</t>
  </si>
  <si>
    <t>Float 32</t>
  </si>
  <si>
    <t>Integer 16</t>
  </si>
  <si>
    <t>Reference</t>
  </si>
  <si>
    <t>Device</t>
  </si>
  <si>
    <t>TFLOPS</t>
  </si>
  <si>
    <t>Kmac/pixel at UHD@60</t>
  </si>
  <si>
    <t>RTX 3080
(UHD@60)</t>
  </si>
  <si>
    <t>Total Memory of All Parameters</t>
  </si>
  <si>
    <t>Total Number of Parameters (Millions)</t>
  </si>
  <si>
    <t>Worst Case Complexity (kMAC/pixel)</t>
  </si>
  <si>
    <t xml:space="preserve"> from JVET-W0151 document "Total Parameter Number 22371"</t>
  </si>
  <si>
    <t xml:space="preserve"> from JVET-W0057 document "Total Parameter Number 151811(Small NN) 9472003 (Big NN)"</t>
  </si>
  <si>
    <t xml:space="preserve"> from JVET-W0113 document "Memory Parameter (MB) 2.28M/model, 10 model in all"</t>
  </si>
  <si>
    <t>from JVET-W0131 document "107670x4; MAC (Giga) 3.36e-5 Giga/pixel"</t>
  </si>
  <si>
    <t>from JVET-W0111 document "Memory Parameter (MB) 0.600488"</t>
  </si>
  <si>
    <t xml:space="preserve"> from JVET-W0100_v3 document "In full version, 5.53M/model, 24 models; In simplified version 1, 1.53M/model for inter models (12 models), 5.53M/model for intra models (12 models); in simplified version 2, 1.53M/model (24 models)"</t>
  </si>
  <si>
    <t xml:space="preserve"> from JVET-W0100_v3 document "MAC (Giga) 1.43M/pixel, 520K/pixel for simplified models"</t>
  </si>
  <si>
    <t>Observed crossing of BD-rate curves; memory size of each model uploaded together with code is 17.1MB, 5 models in total</t>
  </si>
  <si>
    <t xml:space="preserve"> from JVET-W0130 document "total number fo parameter 990796x4 + 989498x4"</t>
  </si>
  <si>
    <t>4K results not yet available and so not included in the summary; from JVET-W0057 document "Multiply Accumulate (MAC) Small NN:   151488  Big NN: 9469440"</t>
  </si>
  <si>
    <t>Observed crossing of BD-rate curves;  from JVET-W0099_v2 document "18.88 MB for the luma model，4.76MB for the chroma model. 2 models in total"</t>
  </si>
  <si>
    <t>Anchor was VTM-11.0.  However, AI results would be the same between VTM-11.0 and the NNVC anchor.from JVET-W0081 document "Parameter number θ_4,4  contains 1574430 parameters.θ_4,8  contains 1632046 parameters.θ_4,16  contains 1747278 parameters.θ_4,32  contains 1977742 parameters.θ_8,8  contains 1920078 parameters.θ_8,16  contains 2150542 parameters.θ_16,16  contains1256282 parameters.θ_32,32  contains 3904782 parameters."</t>
  </si>
  <si>
    <t>JVET-W0100 (Simple)</t>
  </si>
  <si>
    <t>JVET-W0100 (Simple2)</t>
  </si>
  <si>
    <t>JVET-W0057 (Small NN)</t>
  </si>
  <si>
    <t>JVET-W0057 (Large NN)</t>
  </si>
  <si>
    <t>JVET-W0132 (Cfg A)</t>
  </si>
  <si>
    <t>JVET-W0081 (Test 3)</t>
  </si>
  <si>
    <t xml:space="preserve">Performance re-commputed vs AHG11 anchor; number of parameters from contribution  JVET-W0062 "NN Parameter Number 131299" </t>
  </si>
  <si>
    <t>Anchor was VTM-11.0. However, AI results would be the same between VTM-11.0 and the NNVC anchor. From JVET-W0081 document "Parameter number θ_4,4 contains 99187 parameters. θ_4,8 contains 110769 parameters. θ_4,16 contains 134149 parameters. θ_4,32 contains 180907 parameters. θ_8,8 contains 142904 parameters. θ_8,16 contains 189662 parameters. θ_16,16 contains 1256282 parameters. θ_32,32 contains 3904782 parameters."</t>
  </si>
  <si>
    <t>JVET-W0081 (Test 4)</t>
  </si>
  <si>
    <t>Observed crossing of BD-rate curves from JVET-W0132 document "Total Parameter Number (A)(C) 483597, (B)(D) 335884"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</si>
</sst>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0"/>
      <color theme="1"/>
      <name val="Symbol"/>
      <family val="1"/>
      <charset val="2"/>
    </font>
    <font>
      <sz val="12"/>
      <color theme="1"/>
      <name val="Times New Roman"/>
      <family val="1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u/>
      <sz val="11"/>
      <color rgb="FF0563C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Calibri"/>
      <family val="2"/>
    </font>
    <font>
      <u/>
      <sz val="10"/>
      <color theme="1"/>
      <name val="Arial"/>
      <family val="2"/>
    </font>
    <font>
      <sz val="9"/>
      <name val="Calibri"/>
      <family val="3"/>
      <charset val="134"/>
      <scheme val="minor"/>
    </font>
    <font>
      <sz val="12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6E6FA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13" fillId="0" borderId="0">
      <alignment vertical="center"/>
    </xf>
    <xf numFmtId="0" fontId="19" fillId="6" borderId="0" applyNumberFormat="0" applyBorder="0" applyAlignment="0" applyProtection="0"/>
    <xf numFmtId="9" fontId="20" fillId="0" borderId="0" applyFont="0" applyFill="0" applyBorder="0" applyAlignment="0" applyProtection="0"/>
  </cellStyleXfs>
  <cellXfs count="123">
    <xf numFmtId="0" fontId="0" fillId="0" borderId="0" xfId="0"/>
    <xf numFmtId="0" fontId="4" fillId="2" borderId="1" xfId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1" xfId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2" xfId="0" applyBorder="1"/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left" wrapText="1"/>
    </xf>
    <xf numFmtId="0" fontId="5" fillId="0" borderId="2" xfId="0" applyFont="1" applyBorder="1"/>
    <xf numFmtId="0" fontId="3" fillId="2" borderId="3" xfId="0" applyFont="1" applyFill="1" applyBorder="1" applyAlignment="1">
      <alignment horizontal="left" vertical="center" wrapText="1"/>
    </xf>
    <xf numFmtId="0" fontId="4" fillId="2" borderId="3" xfId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0" xfId="1" applyAlignment="1">
      <alignment vertical="center"/>
    </xf>
    <xf numFmtId="0" fontId="4" fillId="0" borderId="5" xfId="1" applyBorder="1" applyAlignment="1">
      <alignment vertical="center"/>
    </xf>
    <xf numFmtId="0" fontId="4" fillId="2" borderId="6" xfId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6" xfId="1" applyBorder="1" applyAlignment="1">
      <alignment vertical="center"/>
    </xf>
    <xf numFmtId="0" fontId="0" fillId="0" borderId="6" xfId="0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15" fillId="2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4" fillId="0" borderId="6" xfId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/>
    </xf>
    <xf numFmtId="0" fontId="0" fillId="0" borderId="9" xfId="0" applyBorder="1"/>
    <xf numFmtId="0" fontId="3" fillId="3" borderId="10" xfId="0" applyFont="1" applyFill="1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5" fillId="0" borderId="9" xfId="0" applyFont="1" applyBorder="1"/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3" borderId="5" xfId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4" fillId="0" borderId="5" xfId="1" applyBorder="1" applyAlignment="1">
      <alignment horizontal="center" vertical="center" wrapText="1"/>
    </xf>
    <xf numFmtId="0" fontId="4" fillId="0" borderId="5" xfId="1" applyBorder="1" applyAlignment="1">
      <alignment horizontal="center" vertical="center"/>
    </xf>
    <xf numFmtId="0" fontId="0" fillId="0" borderId="5" xfId="0" applyFill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4" fillId="2" borderId="5" xfId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4" fillId="3" borderId="5" xfId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0" fillId="3" borderId="5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4" borderId="14" xfId="0" applyFill="1" applyBorder="1" applyAlignment="1">
      <alignment horizontal="center" wrapText="1"/>
    </xf>
    <xf numFmtId="0" fontId="0" fillId="4" borderId="0" xfId="0" applyFill="1" applyBorder="1" applyAlignment="1">
      <alignment horizontal="center" wrapText="1"/>
    </xf>
    <xf numFmtId="0" fontId="0" fillId="4" borderId="15" xfId="0" applyFill="1" applyBorder="1" applyAlignment="1">
      <alignment horizontal="center" wrapText="1"/>
    </xf>
    <xf numFmtId="0" fontId="0" fillId="0" borderId="0" xfId="0" applyBorder="1"/>
    <xf numFmtId="0" fontId="0" fillId="5" borderId="11" xfId="0" applyFill="1" applyBorder="1"/>
    <xf numFmtId="0" fontId="0" fillId="5" borderId="12" xfId="0" applyFill="1" applyBorder="1"/>
    <xf numFmtId="0" fontId="0" fillId="5" borderId="13" xfId="0" applyFill="1" applyBorder="1"/>
    <xf numFmtId="0" fontId="0" fillId="4" borderId="14" xfId="0" applyFill="1" applyBorder="1"/>
    <xf numFmtId="0" fontId="0" fillId="0" borderId="0" xfId="0" applyFill="1"/>
    <xf numFmtId="0" fontId="0" fillId="0" borderId="0" xfId="0" applyAlignment="1">
      <alignment horizontal="left"/>
    </xf>
    <xf numFmtId="0" fontId="0" fillId="0" borderId="5" xfId="0" applyFill="1" applyBorder="1"/>
    <xf numFmtId="164" fontId="0" fillId="0" borderId="0" xfId="4" applyNumberFormat="1" applyFont="1" applyFill="1"/>
    <xf numFmtId="0" fontId="11" fillId="0" borderId="0" xfId="1" applyFont="1" applyFill="1"/>
    <xf numFmtId="10" fontId="0" fillId="0" borderId="0" xfId="4" applyNumberFormat="1" applyFont="1" applyFill="1"/>
    <xf numFmtId="0" fontId="21" fillId="0" borderId="5" xfId="0" applyFont="1" applyFill="1" applyBorder="1"/>
    <xf numFmtId="0" fontId="21" fillId="0" borderId="5" xfId="0" applyFont="1" applyFill="1" applyBorder="1" applyAlignment="1">
      <alignment horizontal="right"/>
    </xf>
    <xf numFmtId="0" fontId="21" fillId="0" borderId="0" xfId="0" applyFont="1" applyFill="1"/>
    <xf numFmtId="10" fontId="21" fillId="0" borderId="0" xfId="4" applyNumberFormat="1" applyFont="1" applyFill="1"/>
    <xf numFmtId="164" fontId="21" fillId="0" borderId="0" xfId="4" applyNumberFormat="1" applyFont="1" applyFill="1"/>
    <xf numFmtId="0" fontId="11" fillId="0" borderId="5" xfId="0" applyFont="1" applyFill="1" applyBorder="1"/>
    <xf numFmtId="0" fontId="22" fillId="0" borderId="5" xfId="0" applyFont="1" applyFill="1" applyBorder="1"/>
    <xf numFmtId="0" fontId="11" fillId="0" borderId="5" xfId="1" applyFont="1" applyFill="1" applyBorder="1"/>
    <xf numFmtId="0" fontId="13" fillId="0" borderId="5" xfId="3" applyFont="1" applyFill="1" applyBorder="1" applyAlignment="1"/>
    <xf numFmtId="2" fontId="11" fillId="0" borderId="14" xfId="3" applyNumberFormat="1" applyFont="1" applyFill="1" applyBorder="1" applyAlignment="1">
      <alignment horizontal="center" vertical="center"/>
    </xf>
    <xf numFmtId="2" fontId="11" fillId="0" borderId="0" xfId="3" applyNumberFormat="1" applyFont="1" applyFill="1" applyBorder="1" applyAlignment="1">
      <alignment horizontal="center" vertical="center"/>
    </xf>
    <xf numFmtId="2" fontId="11" fillId="0" borderId="15" xfId="3" applyNumberFormat="1" applyFont="1" applyFill="1" applyBorder="1" applyAlignment="1">
      <alignment horizontal="center" vertical="center"/>
    </xf>
    <xf numFmtId="2" fontId="11" fillId="0" borderId="14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Alignment="1">
      <alignment horizontal="center" vertical="center"/>
    </xf>
    <xf numFmtId="2" fontId="11" fillId="0" borderId="15" xfId="0" applyNumberFormat="1" applyFont="1" applyFill="1" applyBorder="1" applyAlignment="1">
      <alignment horizontal="center" vertical="center"/>
    </xf>
    <xf numFmtId="2" fontId="22" fillId="0" borderId="14" xfId="3" applyNumberFormat="1" applyFont="1" applyFill="1" applyBorder="1" applyAlignment="1">
      <alignment horizontal="center" vertical="center"/>
    </xf>
    <xf numFmtId="2" fontId="22" fillId="0" borderId="0" xfId="3" applyNumberFormat="1" applyFont="1" applyFill="1" applyBorder="1" applyAlignment="1">
      <alignment horizontal="center" vertical="center"/>
    </xf>
    <xf numFmtId="2" fontId="22" fillId="0" borderId="15" xfId="3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2" fontId="11" fillId="0" borderId="16" xfId="0" applyNumberFormat="1" applyFont="1" applyFill="1" applyBorder="1" applyAlignment="1">
      <alignment horizontal="center" vertical="center"/>
    </xf>
    <xf numFmtId="2" fontId="11" fillId="0" borderId="17" xfId="0" applyNumberFormat="1" applyFont="1" applyFill="1" applyBorder="1" applyAlignment="1">
      <alignment horizontal="center" vertical="center"/>
    </xf>
    <xf numFmtId="2" fontId="11" fillId="0" borderId="18" xfId="0" applyNumberFormat="1" applyFont="1" applyFill="1" applyBorder="1" applyAlignment="1">
      <alignment horizontal="center" vertical="center"/>
    </xf>
    <xf numFmtId="1" fontId="11" fillId="0" borderId="5" xfId="0" quotePrefix="1" applyNumberFormat="1" applyFont="1" applyFill="1" applyBorder="1" applyAlignment="1">
      <alignment horizontal="right"/>
    </xf>
    <xf numFmtId="165" fontId="0" fillId="0" borderId="5" xfId="0" applyNumberFormat="1" applyFill="1" applyBorder="1"/>
    <xf numFmtId="2" fontId="0" fillId="0" borderId="5" xfId="0" applyNumberFormat="1" applyFill="1" applyBorder="1"/>
    <xf numFmtId="0" fontId="22" fillId="0" borderId="0" xfId="0" applyFont="1" applyFill="1"/>
    <xf numFmtId="0" fontId="22" fillId="0" borderId="0" xfId="0" applyFont="1" applyFill="1" applyAlignment="1">
      <alignment horizontal="left"/>
    </xf>
    <xf numFmtId="2" fontId="22" fillId="0" borderId="0" xfId="3" applyNumberFormat="1" applyFont="1" applyFill="1" applyBorder="1" applyAlignment="1">
      <alignment horizontal="left" vertical="center"/>
    </xf>
    <xf numFmtId="0" fontId="0" fillId="0" borderId="0" xfId="0" applyFill="1" applyAlignment="1">
      <alignment wrapText="1"/>
    </xf>
    <xf numFmtId="0" fontId="0" fillId="0" borderId="5" xfId="0" applyFill="1" applyBorder="1" applyAlignment="1">
      <alignment wrapText="1"/>
    </xf>
    <xf numFmtId="0" fontId="0" fillId="0" borderId="0" xfId="0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23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</cellXfs>
  <cellStyles count="5">
    <cellStyle name="Good" xfId="3" builtinId="26"/>
    <cellStyle name="Hyperlink" xfId="1" builtinId="8"/>
    <cellStyle name="Normal" xfId="0" builtinId="0"/>
    <cellStyle name="Normal 2" xfId="2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Random Access 4K (QP27, 32, 37, 42)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'Summary Analysis'!$V$2</c:f>
              <c:strCache>
                <c:ptCount val="1"/>
                <c:pt idx="0">
                  <c:v>Super Resolution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15DCAEB0-6E33-574D-AF74-1D805F754CF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AF52-4A47-8081-35A6149143E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CC8C-C246-B1DB-B59E619E800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AAA6F7E-0546-1E47-A4AF-8AE9CE7FB05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AF52-4A47-8081-35A6149143E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3B5E06F-B279-0646-B572-0DC0EE8C76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AF52-4A47-8081-35A6149143E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038E026-2D09-9A4F-81A7-3AF66BC8AB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F52-4A47-8081-35A6149143E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AF52-4A47-8081-35A6149143E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CC8C-C246-B1DB-B59E619E800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CC8C-C246-B1DB-B59E619E800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CC8C-C246-B1DB-B59E619E800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CC8C-C246-B1DB-B59E619E8006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CC8C-C246-B1DB-B59E619E8006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CC8C-C246-B1DB-B59E619E8006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AF52-4A47-8081-35A6149143E9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CC8C-C246-B1DB-B59E619E8006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CC8C-C246-B1DB-B59E619E8006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CC8C-C246-B1DB-B59E619E8006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CC8C-C246-B1DB-B59E619E8006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7DD8CBC4-A5CF-8749-BD01-83803DD5CC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AF52-4A47-8081-35A6149143E9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CC8C-C246-B1DB-B59E619E8006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CC8C-C246-B1DB-B59E619E8006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4CAB-1A47-B9B0-E0542589FD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'Summary Analysis'!$H$3:$H$23</c:f>
              <c:numCache>
                <c:formatCode>General</c:formatCode>
                <c:ptCount val="21"/>
                <c:pt idx="0">
                  <c:v>2.4E-2</c:v>
                </c:pt>
                <c:pt idx="1">
                  <c:v>124</c:v>
                </c:pt>
                <c:pt idx="2">
                  <c:v>122</c:v>
                </c:pt>
                <c:pt idx="3">
                  <c:v>122</c:v>
                </c:pt>
                <c:pt idx="4">
                  <c:v>344</c:v>
                </c:pt>
                <c:pt idx="5" formatCode="0">
                  <c:v>#N/A</c:v>
                </c:pt>
                <c:pt idx="6">
                  <c:v>624</c:v>
                </c:pt>
                <c:pt idx="7">
                  <c:v>23</c:v>
                </c:pt>
                <c:pt idx="8">
                  <c:v>151</c:v>
                </c:pt>
                <c:pt idx="9">
                  <c:v>9469</c:v>
                </c:pt>
                <c:pt idx="10">
                  <c:v>#N/A</c:v>
                </c:pt>
                <c:pt idx="11">
                  <c:v>1430</c:v>
                </c:pt>
                <c:pt idx="12">
                  <c:v>520</c:v>
                </c:pt>
                <c:pt idx="13">
                  <c:v>1430</c:v>
                </c:pt>
                <c:pt idx="14">
                  <c:v>621</c:v>
                </c:pt>
                <c:pt idx="15">
                  <c:v>1442.5</c:v>
                </c:pt>
                <c:pt idx="16">
                  <c:v>34</c:v>
                </c:pt>
                <c:pt idx="17">
                  <c:v>85</c:v>
                </c:pt>
                <c:pt idx="18">
                  <c:v>100</c:v>
                </c:pt>
                <c:pt idx="19">
                  <c:v>16.8</c:v>
                </c:pt>
                <c:pt idx="20">
                  <c:v>166</c:v>
                </c:pt>
              </c:numCache>
            </c:numRef>
          </c:xVal>
          <c:yVal>
            <c:numRef>
              <c:f>'Summary Analysis'!$V$3:$V$23</c:f>
              <c:numCache>
                <c:formatCode>0.00%</c:formatCode>
                <c:ptCount val="21"/>
                <c:pt idx="0">
                  <c:v>-4.0800000000000003E-2</c:v>
                </c:pt>
                <c:pt idx="2">
                  <c:v>-1.3999999999999999E-2</c:v>
                </c:pt>
                <c:pt idx="3">
                  <c:v>-2.4E-2</c:v>
                </c:pt>
                <c:pt idx="4">
                  <c:v>-4.4999999999999998E-2</c:v>
                </c:pt>
                <c:pt idx="5">
                  <c:v>-9.6999999999999989E-2</c:v>
                </c:pt>
                <c:pt idx="17">
                  <c:v>-1.18E-2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'Summary Analysis'!$B$3:$B$23</c15:f>
                <c15:dlblRangeCache>
                  <c:ptCount val="21"/>
                  <c:pt idx="0">
                    <c:v>VVC RPR (Cfg # 4)</c:v>
                  </c:pt>
                  <c:pt idx="1">
                    <c:v>JVET-W0062</c:v>
                  </c:pt>
                  <c:pt idx="2">
                    <c:v>JVET-W0063 (Ofline Train)</c:v>
                  </c:pt>
                  <c:pt idx="3">
                    <c:v>JVET-W0063 (Online Train)</c:v>
                  </c:pt>
                  <c:pt idx="4">
                    <c:v>JVET-W0105</c:v>
                  </c:pt>
                  <c:pt idx="5">
                    <c:v>JVET-W0125</c:v>
                  </c:pt>
                  <c:pt idx="6">
                    <c:v>JVET-W0130</c:v>
                  </c:pt>
                  <c:pt idx="7">
                    <c:v>JVET-W0151</c:v>
                  </c:pt>
                  <c:pt idx="8">
                    <c:v>JVET-W0057 (Small NN)</c:v>
                  </c:pt>
                  <c:pt idx="9">
                    <c:v>JVET-W0057 (Large NN)</c:v>
                  </c:pt>
                  <c:pt idx="10">
                    <c:v>JVET-W0059</c:v>
                  </c:pt>
                  <c:pt idx="11">
                    <c:v>JVET-W0100 (Simple)</c:v>
                  </c:pt>
                  <c:pt idx="12">
                    <c:v>JVET-W0100 (Simple2)</c:v>
                  </c:pt>
                  <c:pt idx="13">
                    <c:v>JVET-W0100(full)</c:v>
                  </c:pt>
                  <c:pt idx="14">
                    <c:v>JVET-W0113</c:v>
                  </c:pt>
                  <c:pt idx="15">
                    <c:v>JVET-W0099</c:v>
                  </c:pt>
                  <c:pt idx="16">
                    <c:v>JVET-W0131</c:v>
                  </c:pt>
                  <c:pt idx="17">
                    <c:v>JVET-W0132 (Cfg A)</c:v>
                  </c:pt>
                  <c:pt idx="18">
                    <c:v>JVET-W0081 (Test 3)</c:v>
                  </c:pt>
                  <c:pt idx="19">
                    <c:v>JVET-W0081 (Test 4)</c:v>
                  </c:pt>
                  <c:pt idx="20">
                    <c:v>JVET-W0111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7B45-2A4B-ABA3-085135FC07AC}"/>
            </c:ext>
          </c:extLst>
        </c:ser>
        <c:ser>
          <c:idx val="1"/>
          <c:order val="1"/>
          <c:tx>
            <c:strRef>
              <c:f>'Summary Analysis'!$W$2</c:f>
              <c:strCache>
                <c:ptCount val="1"/>
                <c:pt idx="0">
                  <c:v>Loop Filter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CC8C-C246-B1DB-B59E619E800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CC8C-C246-B1DB-B59E619E800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CC8C-C246-B1DB-B59E619E800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CC8C-C246-B1DB-B59E619E800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CC8C-C246-B1DB-B59E619E800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CC8C-C246-B1DB-B59E619E800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9C10D20-9981-A54B-878D-8B5C89BAF7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AF52-4A47-8081-35A6149143E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E399D5D4-2F77-E244-B571-D97B02BB123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AF52-4A47-8081-35A6149143E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CC8C-C246-B1DB-B59E619E800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CC8C-C246-B1DB-B59E619E8006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D-CC8C-C246-B1DB-B59E619E8006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E953DB84-878B-DD49-A712-137B1D66A2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AF52-4A47-8081-35A6149143E9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1DCE0510-29E5-B944-8826-7B1BAB41EB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AF52-4A47-8081-35A6149143E9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9EBC9FC1-0FFF-754E-853E-403A9583ACA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AF52-4A47-8081-35A6149143E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5934B80E-8E71-FB45-A109-431A073CFD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AF52-4A47-8081-35A6149143E9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1-CC8C-C246-B1DB-B59E619E8006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544FAE15-2283-BF46-B892-50AA3768683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AF52-4A47-8081-35A6149143E9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3-CC8C-C246-B1DB-B59E619E8006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4-CC8C-C246-B1DB-B59E619E8006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CC8C-C246-B1DB-B59E619E8006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4CAB-1A47-B9B0-E0542589FD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'Summary Analysis'!$H$3:$H$23</c:f>
              <c:numCache>
                <c:formatCode>General</c:formatCode>
                <c:ptCount val="21"/>
                <c:pt idx="0">
                  <c:v>2.4E-2</c:v>
                </c:pt>
                <c:pt idx="1">
                  <c:v>124</c:v>
                </c:pt>
                <c:pt idx="2">
                  <c:v>122</c:v>
                </c:pt>
                <c:pt idx="3">
                  <c:v>122</c:v>
                </c:pt>
                <c:pt idx="4">
                  <c:v>344</c:v>
                </c:pt>
                <c:pt idx="5" formatCode="0">
                  <c:v>#N/A</c:v>
                </c:pt>
                <c:pt idx="6">
                  <c:v>624</c:v>
                </c:pt>
                <c:pt idx="7">
                  <c:v>23</c:v>
                </c:pt>
                <c:pt idx="8">
                  <c:v>151</c:v>
                </c:pt>
                <c:pt idx="9">
                  <c:v>9469</c:v>
                </c:pt>
                <c:pt idx="10">
                  <c:v>#N/A</c:v>
                </c:pt>
                <c:pt idx="11">
                  <c:v>1430</c:v>
                </c:pt>
                <c:pt idx="12">
                  <c:v>520</c:v>
                </c:pt>
                <c:pt idx="13">
                  <c:v>1430</c:v>
                </c:pt>
                <c:pt idx="14">
                  <c:v>621</c:v>
                </c:pt>
                <c:pt idx="15">
                  <c:v>1442.5</c:v>
                </c:pt>
                <c:pt idx="16">
                  <c:v>34</c:v>
                </c:pt>
                <c:pt idx="17">
                  <c:v>85</c:v>
                </c:pt>
                <c:pt idx="18">
                  <c:v>100</c:v>
                </c:pt>
                <c:pt idx="19">
                  <c:v>16.8</c:v>
                </c:pt>
                <c:pt idx="20">
                  <c:v>166</c:v>
                </c:pt>
              </c:numCache>
            </c:numRef>
          </c:xVal>
          <c:yVal>
            <c:numRef>
              <c:f>'Summary Analysis'!$W$3:$W$23</c:f>
              <c:numCache>
                <c:formatCode>0.00%</c:formatCode>
                <c:ptCount val="21"/>
                <c:pt idx="6">
                  <c:v>-8.6999999999999994E-2</c:v>
                </c:pt>
                <c:pt idx="7">
                  <c:v>-1.4999999999999999E-2</c:v>
                </c:pt>
                <c:pt idx="11">
                  <c:v>-0.10679999999999999</c:v>
                </c:pt>
                <c:pt idx="12">
                  <c:v>-0.1014</c:v>
                </c:pt>
                <c:pt idx="13">
                  <c:v>-0.12380000000000001</c:v>
                </c:pt>
                <c:pt idx="14">
                  <c:v>-3.4000000000000002E-2</c:v>
                </c:pt>
                <c:pt idx="16">
                  <c:v>-6.3E-2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'Summary Analysis'!$B$3:$B$23</c15:f>
                <c15:dlblRangeCache>
                  <c:ptCount val="21"/>
                  <c:pt idx="0">
                    <c:v>VVC RPR (Cfg # 4)</c:v>
                  </c:pt>
                  <c:pt idx="1">
                    <c:v>JVET-W0062</c:v>
                  </c:pt>
                  <c:pt idx="2">
                    <c:v>JVET-W0063 (Ofline Train)</c:v>
                  </c:pt>
                  <c:pt idx="3">
                    <c:v>JVET-W0063 (Online Train)</c:v>
                  </c:pt>
                  <c:pt idx="4">
                    <c:v>JVET-W0105</c:v>
                  </c:pt>
                  <c:pt idx="5">
                    <c:v>JVET-W0125</c:v>
                  </c:pt>
                  <c:pt idx="6">
                    <c:v>JVET-W0130</c:v>
                  </c:pt>
                  <c:pt idx="7">
                    <c:v>JVET-W0151</c:v>
                  </c:pt>
                  <c:pt idx="8">
                    <c:v>JVET-W0057 (Small NN)</c:v>
                  </c:pt>
                  <c:pt idx="9">
                    <c:v>JVET-W0057 (Large NN)</c:v>
                  </c:pt>
                  <c:pt idx="10">
                    <c:v>JVET-W0059</c:v>
                  </c:pt>
                  <c:pt idx="11">
                    <c:v>JVET-W0100 (Simple)</c:v>
                  </c:pt>
                  <c:pt idx="12">
                    <c:v>JVET-W0100 (Simple2)</c:v>
                  </c:pt>
                  <c:pt idx="13">
                    <c:v>JVET-W0100(full)</c:v>
                  </c:pt>
                  <c:pt idx="14">
                    <c:v>JVET-W0113</c:v>
                  </c:pt>
                  <c:pt idx="15">
                    <c:v>JVET-W0099</c:v>
                  </c:pt>
                  <c:pt idx="16">
                    <c:v>JVET-W0131</c:v>
                  </c:pt>
                  <c:pt idx="17">
                    <c:v>JVET-W0132 (Cfg A)</c:v>
                  </c:pt>
                  <c:pt idx="18">
                    <c:v>JVET-W0081 (Test 3)</c:v>
                  </c:pt>
                  <c:pt idx="19">
                    <c:v>JVET-W0081 (Test 4)</c:v>
                  </c:pt>
                  <c:pt idx="20">
                    <c:v>JVET-W0111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7B45-2A4B-ABA3-085135FC07AC}"/>
            </c:ext>
          </c:extLst>
        </c:ser>
        <c:ser>
          <c:idx val="2"/>
          <c:order val="2"/>
          <c:tx>
            <c:v>Devices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AA1FAE7D-C5D3-B741-9BF9-C89A119E356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AF52-4A47-8081-35A6149143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minus"/>
            <c:errValType val="fixedVal"/>
            <c:noEndCap val="1"/>
            <c:val val="0.1400000000000000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prstDash val="dash"/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'Summary Analysis'!$AN$3</c:f>
              <c:numCache>
                <c:formatCode>General</c:formatCode>
                <c:ptCount val="1"/>
                <c:pt idx="0">
                  <c:v>60.28163580246914</c:v>
                </c:pt>
              </c:numCache>
            </c:numRef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'Summary Analysis'!$AL$3</c15:f>
                <c15:dlblRangeCache>
                  <c:ptCount val="1"/>
                  <c:pt idx="0">
                    <c:v>RTX 3080
(UHD@60)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57C5-DE4F-8107-2E77D8B5F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551551856"/>
        <c:axId val="-551566544"/>
      </c:scatterChart>
      <c:valAx>
        <c:axId val="-551551856"/>
        <c:scaling>
          <c:orientation val="minMax"/>
          <c:max val="2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kMAC/pixel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551566544"/>
        <c:crosses val="autoZero"/>
        <c:crossBetween val="midCat"/>
      </c:valAx>
      <c:valAx>
        <c:axId val="-551566544"/>
        <c:scaling>
          <c:orientation val="maxMin"/>
          <c:min val="-0.1400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BD-Rate</a:t>
                </a:r>
                <a:r>
                  <a:rPr lang="en-US" baseline="0"/>
                  <a:t> </a:t>
                </a:r>
                <a:r>
                  <a:rPr lang="en-US"/>
                  <a:t>(Y)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5515518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Random Access 4K (QP27, 32, 37, 42)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'Summary Analysis'!$Y$2</c:f>
              <c:strCache>
                <c:ptCount val="1"/>
                <c:pt idx="0">
                  <c:v>Super Resolution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C803BE4A-D5C2-D246-B7B3-6423F81097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1BFD-9242-A025-56DB3C6CF37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A7BC-1F4A-9A57-B501059C765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5B05163-8369-054D-96C8-8256885A23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1BFD-9242-A025-56DB3C6CF37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B913D2D-3464-E84C-A549-4E3F4A3D6F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1BFD-9242-A025-56DB3C6CF37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6E9EECB1-5D59-804D-A877-6EC5D44474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1BFD-9242-A025-56DB3C6CF37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BFD-9242-A025-56DB3C6CF37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A7BC-1F4A-9A57-B501059C765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A7BC-1F4A-9A57-B501059C765F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A7BC-1F4A-9A57-B501059C765F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A7BC-1F4A-9A57-B501059C765F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A7BC-1F4A-9A57-B501059C765F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A7BC-1F4A-9A57-B501059C765F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1BFD-9242-A025-56DB3C6CF37C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A7BC-1F4A-9A57-B501059C765F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A7BC-1F4A-9A57-B501059C765F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A7BC-1F4A-9A57-B501059C765F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A7BC-1F4A-9A57-B501059C765F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DA92DB19-1800-D34D-8246-BD937FD276B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1BFD-9242-A025-56DB3C6CF37C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A7BC-1F4A-9A57-B501059C765F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A7BC-1F4A-9A57-B501059C765F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6882-D04E-A8FA-4387623E61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'Summary Analysis'!$H$3:$H$23</c:f>
              <c:numCache>
                <c:formatCode>General</c:formatCode>
                <c:ptCount val="21"/>
                <c:pt idx="0">
                  <c:v>2.4E-2</c:v>
                </c:pt>
                <c:pt idx="1">
                  <c:v>124</c:v>
                </c:pt>
                <c:pt idx="2">
                  <c:v>122</c:v>
                </c:pt>
                <c:pt idx="3">
                  <c:v>122</c:v>
                </c:pt>
                <c:pt idx="4">
                  <c:v>344</c:v>
                </c:pt>
                <c:pt idx="5" formatCode="0">
                  <c:v>#N/A</c:v>
                </c:pt>
                <c:pt idx="6">
                  <c:v>624</c:v>
                </c:pt>
                <c:pt idx="7">
                  <c:v>23</c:v>
                </c:pt>
                <c:pt idx="8">
                  <c:v>151</c:v>
                </c:pt>
                <c:pt idx="9">
                  <c:v>9469</c:v>
                </c:pt>
                <c:pt idx="10">
                  <c:v>#N/A</c:v>
                </c:pt>
                <c:pt idx="11">
                  <c:v>1430</c:v>
                </c:pt>
                <c:pt idx="12">
                  <c:v>520</c:v>
                </c:pt>
                <c:pt idx="13">
                  <c:v>1430</c:v>
                </c:pt>
                <c:pt idx="14">
                  <c:v>621</c:v>
                </c:pt>
                <c:pt idx="15">
                  <c:v>1442.5</c:v>
                </c:pt>
                <c:pt idx="16">
                  <c:v>34</c:v>
                </c:pt>
                <c:pt idx="17">
                  <c:v>85</c:v>
                </c:pt>
                <c:pt idx="18">
                  <c:v>100</c:v>
                </c:pt>
                <c:pt idx="19">
                  <c:v>16.8</c:v>
                </c:pt>
                <c:pt idx="20">
                  <c:v>166</c:v>
                </c:pt>
              </c:numCache>
            </c:numRef>
          </c:xVal>
          <c:yVal>
            <c:numRef>
              <c:f>'Summary Analysis'!$Y$3:$Y$23</c:f>
              <c:numCache>
                <c:formatCode>0.0%</c:formatCode>
                <c:ptCount val="21"/>
                <c:pt idx="0">
                  <c:v>0.26844999999999997</c:v>
                </c:pt>
                <c:pt idx="2">
                  <c:v>0.39265</c:v>
                </c:pt>
                <c:pt idx="3">
                  <c:v>0.15690000000000001</c:v>
                </c:pt>
                <c:pt idx="4">
                  <c:v>0.27250000000000002</c:v>
                </c:pt>
                <c:pt idx="5">
                  <c:v>0.2225</c:v>
                </c:pt>
                <c:pt idx="17">
                  <c:v>0.1338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'Summary Analysis'!$B$3:$B$23</c15:f>
                <c15:dlblRangeCache>
                  <c:ptCount val="21"/>
                  <c:pt idx="0">
                    <c:v>VVC RPR (Cfg # 4)</c:v>
                  </c:pt>
                  <c:pt idx="1">
                    <c:v>JVET-W0062</c:v>
                  </c:pt>
                  <c:pt idx="2">
                    <c:v>JVET-W0063 (Ofline Train)</c:v>
                  </c:pt>
                  <c:pt idx="3">
                    <c:v>JVET-W0063 (Online Train)</c:v>
                  </c:pt>
                  <c:pt idx="4">
                    <c:v>JVET-W0105</c:v>
                  </c:pt>
                  <c:pt idx="5">
                    <c:v>JVET-W0125</c:v>
                  </c:pt>
                  <c:pt idx="6">
                    <c:v>JVET-W0130</c:v>
                  </c:pt>
                  <c:pt idx="7">
                    <c:v>JVET-W0151</c:v>
                  </c:pt>
                  <c:pt idx="8">
                    <c:v>JVET-W0057 (Small NN)</c:v>
                  </c:pt>
                  <c:pt idx="9">
                    <c:v>JVET-W0057 (Large NN)</c:v>
                  </c:pt>
                  <c:pt idx="10">
                    <c:v>JVET-W0059</c:v>
                  </c:pt>
                  <c:pt idx="11">
                    <c:v>JVET-W0100 (Simple)</c:v>
                  </c:pt>
                  <c:pt idx="12">
                    <c:v>JVET-W0100 (Simple2)</c:v>
                  </c:pt>
                  <c:pt idx="13">
                    <c:v>JVET-W0100(full)</c:v>
                  </c:pt>
                  <c:pt idx="14">
                    <c:v>JVET-W0113</c:v>
                  </c:pt>
                  <c:pt idx="15">
                    <c:v>JVET-W0099</c:v>
                  </c:pt>
                  <c:pt idx="16">
                    <c:v>JVET-W0131</c:v>
                  </c:pt>
                  <c:pt idx="17">
                    <c:v>JVET-W0132 (Cfg A)</c:v>
                  </c:pt>
                  <c:pt idx="18">
                    <c:v>JVET-W0081 (Test 3)</c:v>
                  </c:pt>
                  <c:pt idx="19">
                    <c:v>JVET-W0081 (Test 4)</c:v>
                  </c:pt>
                  <c:pt idx="20">
                    <c:v>JVET-W0111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5170-7344-A11C-86A706D781DC}"/>
            </c:ext>
          </c:extLst>
        </c:ser>
        <c:ser>
          <c:idx val="1"/>
          <c:order val="1"/>
          <c:tx>
            <c:strRef>
              <c:f>'Summary Analysis'!$Z$2</c:f>
              <c:strCache>
                <c:ptCount val="1"/>
                <c:pt idx="0">
                  <c:v>Loop Filter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A7BC-1F4A-9A57-B501059C765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A7BC-1F4A-9A57-B501059C765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A7BC-1F4A-9A57-B501059C765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A7BC-1F4A-9A57-B501059C765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A7BC-1F4A-9A57-B501059C765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A7BC-1F4A-9A57-B501059C765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D844484-F0D2-154B-B5B5-9F1CAC3B77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1BFD-9242-A025-56DB3C6CF37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F590392-CCA1-9C4E-A020-56F1F8AC36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1BFD-9242-A025-56DB3C6CF37C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A7BC-1F4A-9A57-B501059C765F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A7BC-1F4A-9A57-B501059C765F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D-A7BC-1F4A-9A57-B501059C765F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A941C901-6574-0241-9E53-561C8A3BE04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1BFD-9242-A025-56DB3C6CF37C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D3ECF465-233A-BD45-BB6D-FBF8751E94F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1BFD-9242-A025-56DB3C6CF37C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1A215523-F03D-A540-93F8-C40BA3A7106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1BFD-9242-A025-56DB3C6CF37C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3D052C58-8E49-2F45-8F2D-20F5EBE031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1BFD-9242-A025-56DB3C6CF37C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1-A7BC-1F4A-9A57-B501059C765F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1EF7E0E9-F347-1446-AB65-720C7ADF908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1BFD-9242-A025-56DB3C6CF37C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3-A7BC-1F4A-9A57-B501059C765F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4-A7BC-1F4A-9A57-B501059C765F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A7BC-1F4A-9A57-B501059C765F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6882-D04E-A8FA-4387623E61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'Summary Analysis'!$H$3:$H$23</c:f>
              <c:numCache>
                <c:formatCode>General</c:formatCode>
                <c:ptCount val="21"/>
                <c:pt idx="0">
                  <c:v>2.4E-2</c:v>
                </c:pt>
                <c:pt idx="1">
                  <c:v>124</c:v>
                </c:pt>
                <c:pt idx="2">
                  <c:v>122</c:v>
                </c:pt>
                <c:pt idx="3">
                  <c:v>122</c:v>
                </c:pt>
                <c:pt idx="4">
                  <c:v>344</c:v>
                </c:pt>
                <c:pt idx="5" formatCode="0">
                  <c:v>#N/A</c:v>
                </c:pt>
                <c:pt idx="6">
                  <c:v>624</c:v>
                </c:pt>
                <c:pt idx="7">
                  <c:v>23</c:v>
                </c:pt>
                <c:pt idx="8">
                  <c:v>151</c:v>
                </c:pt>
                <c:pt idx="9">
                  <c:v>9469</c:v>
                </c:pt>
                <c:pt idx="10">
                  <c:v>#N/A</c:v>
                </c:pt>
                <c:pt idx="11">
                  <c:v>1430</c:v>
                </c:pt>
                <c:pt idx="12">
                  <c:v>520</c:v>
                </c:pt>
                <c:pt idx="13">
                  <c:v>1430</c:v>
                </c:pt>
                <c:pt idx="14">
                  <c:v>621</c:v>
                </c:pt>
                <c:pt idx="15">
                  <c:v>1442.5</c:v>
                </c:pt>
                <c:pt idx="16">
                  <c:v>34</c:v>
                </c:pt>
                <c:pt idx="17">
                  <c:v>85</c:v>
                </c:pt>
                <c:pt idx="18">
                  <c:v>100</c:v>
                </c:pt>
                <c:pt idx="19">
                  <c:v>16.8</c:v>
                </c:pt>
                <c:pt idx="20">
                  <c:v>166</c:v>
                </c:pt>
              </c:numCache>
            </c:numRef>
          </c:xVal>
          <c:yVal>
            <c:numRef>
              <c:f>'Summary Analysis'!$Z$3:$Z$23</c:f>
              <c:numCache>
                <c:formatCode>0.0%</c:formatCode>
                <c:ptCount val="21"/>
                <c:pt idx="6">
                  <c:v>-0.20100000000000001</c:v>
                </c:pt>
                <c:pt idx="7">
                  <c:v>-3.7999999999999999E-2</c:v>
                </c:pt>
                <c:pt idx="11">
                  <c:v>-0.23399999999999999</c:v>
                </c:pt>
                <c:pt idx="12">
                  <c:v>-0.20934999999999998</c:v>
                </c:pt>
                <c:pt idx="13">
                  <c:v>-0.2409</c:v>
                </c:pt>
                <c:pt idx="14">
                  <c:v>-8.6999999999999994E-2</c:v>
                </c:pt>
                <c:pt idx="16">
                  <c:v>-4.4000000000000004E-2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'Summary Analysis'!$B$3:$B$23</c15:f>
                <c15:dlblRangeCache>
                  <c:ptCount val="21"/>
                  <c:pt idx="0">
                    <c:v>VVC RPR (Cfg # 4)</c:v>
                  </c:pt>
                  <c:pt idx="1">
                    <c:v>JVET-W0062</c:v>
                  </c:pt>
                  <c:pt idx="2">
                    <c:v>JVET-W0063 (Ofline Train)</c:v>
                  </c:pt>
                  <c:pt idx="3">
                    <c:v>JVET-W0063 (Online Train)</c:v>
                  </c:pt>
                  <c:pt idx="4">
                    <c:v>JVET-W0105</c:v>
                  </c:pt>
                  <c:pt idx="5">
                    <c:v>JVET-W0125</c:v>
                  </c:pt>
                  <c:pt idx="6">
                    <c:v>JVET-W0130</c:v>
                  </c:pt>
                  <c:pt idx="7">
                    <c:v>JVET-W0151</c:v>
                  </c:pt>
                  <c:pt idx="8">
                    <c:v>JVET-W0057 (Small NN)</c:v>
                  </c:pt>
                  <c:pt idx="9">
                    <c:v>JVET-W0057 (Large NN)</c:v>
                  </c:pt>
                  <c:pt idx="10">
                    <c:v>JVET-W0059</c:v>
                  </c:pt>
                  <c:pt idx="11">
                    <c:v>JVET-W0100 (Simple)</c:v>
                  </c:pt>
                  <c:pt idx="12">
                    <c:v>JVET-W0100 (Simple2)</c:v>
                  </c:pt>
                  <c:pt idx="13">
                    <c:v>JVET-W0100(full)</c:v>
                  </c:pt>
                  <c:pt idx="14">
                    <c:v>JVET-W0113</c:v>
                  </c:pt>
                  <c:pt idx="15">
                    <c:v>JVET-W0099</c:v>
                  </c:pt>
                  <c:pt idx="16">
                    <c:v>JVET-W0131</c:v>
                  </c:pt>
                  <c:pt idx="17">
                    <c:v>JVET-W0132 (Cfg A)</c:v>
                  </c:pt>
                  <c:pt idx="18">
                    <c:v>JVET-W0081 (Test 3)</c:v>
                  </c:pt>
                  <c:pt idx="19">
                    <c:v>JVET-W0081 (Test 4)</c:v>
                  </c:pt>
                  <c:pt idx="20">
                    <c:v>JVET-W0111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7-5170-7344-A11C-86A706D781DC}"/>
            </c:ext>
          </c:extLst>
        </c:ser>
        <c:ser>
          <c:idx val="2"/>
          <c:order val="2"/>
          <c:tx>
            <c:strRef>
              <c:f>'Summary Analysis'!$AL$2</c:f>
              <c:strCache>
                <c:ptCount val="1"/>
                <c:pt idx="0">
                  <c:v>Device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FAFF5759-BEBD-184B-959A-4DEEBBE0F6C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1BFD-9242-A025-56DB3C6CF3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both"/>
            <c:errValType val="fixedVal"/>
            <c:noEndCap val="0"/>
            <c:val val="0.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prstDash val="dash"/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'Summary Analysis'!$AN$3</c:f>
              <c:numCache>
                <c:formatCode>General</c:formatCode>
                <c:ptCount val="1"/>
                <c:pt idx="0">
                  <c:v>60.28163580246914</c:v>
                </c:pt>
              </c:numCache>
            </c:numRef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'Summary Analysis'!$AL$3</c15:f>
                <c15:dlblRangeCache>
                  <c:ptCount val="1"/>
                  <c:pt idx="0">
                    <c:v>RTX 3080
(UHD@60)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9610-BF45-8D28-168A2F1F3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508345248"/>
        <c:axId val="-508341440"/>
      </c:scatterChart>
      <c:valAx>
        <c:axId val="-508345248"/>
        <c:scaling>
          <c:orientation val="minMax"/>
          <c:max val="2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kMAC/pixel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508341440"/>
        <c:crosses val="autoZero"/>
        <c:crossBetween val="midCat"/>
      </c:valAx>
      <c:valAx>
        <c:axId val="-508341440"/>
        <c:scaling>
          <c:orientation val="maxMin"/>
          <c:max val="0.5"/>
          <c:min val="-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BD-Rate (</a:t>
                </a:r>
                <a:r>
                  <a:rPr lang="en-US" baseline="0"/>
                  <a:t> Cb/2 + Cr/2 )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2.2138736781111345E-2"/>
              <c:y val="0.357882559634572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5083452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All Intra 4K (QP27, 32, 37, 42)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'Summary Analysis'!$AB$2</c:f>
              <c:strCache>
                <c:ptCount val="1"/>
                <c:pt idx="0">
                  <c:v>Super Resolution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81D591CC-B156-2741-863D-DAC8107EF8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5B13-B341-B03F-EA8E5AD909C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5B13-B341-B03F-EA8E5AD909C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5B13-B341-B03F-EA8E5AD909C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5B13-B341-B03F-EA8E5AD909C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80F2B8C-0432-A440-AABB-0AF2A5F616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B13-B341-B03F-EA8E5AD909C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5B13-B341-B03F-EA8E5AD909C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5B13-B341-B03F-EA8E5AD909C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5B13-B341-B03F-EA8E5AD909CD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5B13-B341-B03F-EA8E5AD909CD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5B13-B341-B03F-EA8E5AD909CD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5B13-B341-B03F-EA8E5AD909CD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5B13-B341-B03F-EA8E5AD909CD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5B13-B341-B03F-EA8E5AD909CD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5B13-B341-B03F-EA8E5AD909CD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5B13-B341-B03F-EA8E5AD909CD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C1C41850-A214-954B-B1D2-F0198BE819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5B13-B341-B03F-EA8E5AD909CD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5B13-B341-B03F-EA8E5AD909CD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3B29476A-FC0B-7B46-AF0A-B96915389C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5B13-B341-B03F-EA8E5AD909CD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5B13-B341-B03F-EA8E5AD909CD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5B13-B341-B03F-EA8E5AD909CD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7609-0847-A901-448D529104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'Summary Analysis'!$H$3:$H$23</c:f>
              <c:numCache>
                <c:formatCode>General</c:formatCode>
                <c:ptCount val="21"/>
                <c:pt idx="0">
                  <c:v>2.4E-2</c:v>
                </c:pt>
                <c:pt idx="1">
                  <c:v>124</c:v>
                </c:pt>
                <c:pt idx="2">
                  <c:v>122</c:v>
                </c:pt>
                <c:pt idx="3">
                  <c:v>122</c:v>
                </c:pt>
                <c:pt idx="4">
                  <c:v>344</c:v>
                </c:pt>
                <c:pt idx="5" formatCode="0">
                  <c:v>#N/A</c:v>
                </c:pt>
                <c:pt idx="6">
                  <c:v>624</c:v>
                </c:pt>
                <c:pt idx="7">
                  <c:v>23</c:v>
                </c:pt>
                <c:pt idx="8">
                  <c:v>151</c:v>
                </c:pt>
                <c:pt idx="9">
                  <c:v>9469</c:v>
                </c:pt>
                <c:pt idx="10">
                  <c:v>#N/A</c:v>
                </c:pt>
                <c:pt idx="11">
                  <c:v>1430</c:v>
                </c:pt>
                <c:pt idx="12">
                  <c:v>520</c:v>
                </c:pt>
                <c:pt idx="13">
                  <c:v>1430</c:v>
                </c:pt>
                <c:pt idx="14">
                  <c:v>621</c:v>
                </c:pt>
                <c:pt idx="15">
                  <c:v>1442.5</c:v>
                </c:pt>
                <c:pt idx="16">
                  <c:v>34</c:v>
                </c:pt>
                <c:pt idx="17">
                  <c:v>85</c:v>
                </c:pt>
                <c:pt idx="18">
                  <c:v>100</c:v>
                </c:pt>
                <c:pt idx="19">
                  <c:v>16.8</c:v>
                </c:pt>
                <c:pt idx="20">
                  <c:v>166</c:v>
                </c:pt>
              </c:numCache>
            </c:numRef>
          </c:xVal>
          <c:yVal>
            <c:numRef>
              <c:f>'Summary Analysis'!$AB$3:$AB$23</c:f>
              <c:numCache>
                <c:formatCode>0.00%</c:formatCode>
                <c:ptCount val="21"/>
                <c:pt idx="0">
                  <c:v>-3.4099999999999998E-2</c:v>
                </c:pt>
                <c:pt idx="4">
                  <c:v>-8.5000000000000006E-2</c:v>
                </c:pt>
                <c:pt idx="15">
                  <c:v>-9.8000000000000004E-2</c:v>
                </c:pt>
                <c:pt idx="17">
                  <c:v>-4.1799999999999997E-2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'Summary Analysis'!$B$3:$B$23</c15:f>
                <c15:dlblRangeCache>
                  <c:ptCount val="21"/>
                  <c:pt idx="0">
                    <c:v>VVC RPR (Cfg # 4)</c:v>
                  </c:pt>
                  <c:pt idx="1">
                    <c:v>JVET-W0062</c:v>
                  </c:pt>
                  <c:pt idx="2">
                    <c:v>JVET-W0063 (Ofline Train)</c:v>
                  </c:pt>
                  <c:pt idx="3">
                    <c:v>JVET-W0063 (Online Train)</c:v>
                  </c:pt>
                  <c:pt idx="4">
                    <c:v>JVET-W0105</c:v>
                  </c:pt>
                  <c:pt idx="5">
                    <c:v>JVET-W0125</c:v>
                  </c:pt>
                  <c:pt idx="6">
                    <c:v>JVET-W0130</c:v>
                  </c:pt>
                  <c:pt idx="7">
                    <c:v>JVET-W0151</c:v>
                  </c:pt>
                  <c:pt idx="8">
                    <c:v>JVET-W0057 (Small NN)</c:v>
                  </c:pt>
                  <c:pt idx="9">
                    <c:v>JVET-W0057 (Large NN)</c:v>
                  </c:pt>
                  <c:pt idx="10">
                    <c:v>JVET-W0059</c:v>
                  </c:pt>
                  <c:pt idx="11">
                    <c:v>JVET-W0100 (Simple)</c:v>
                  </c:pt>
                  <c:pt idx="12">
                    <c:v>JVET-W0100 (Simple2)</c:v>
                  </c:pt>
                  <c:pt idx="13">
                    <c:v>JVET-W0100(full)</c:v>
                  </c:pt>
                  <c:pt idx="14">
                    <c:v>JVET-W0113</c:v>
                  </c:pt>
                  <c:pt idx="15">
                    <c:v>JVET-W0099</c:v>
                  </c:pt>
                  <c:pt idx="16">
                    <c:v>JVET-W0131</c:v>
                  </c:pt>
                  <c:pt idx="17">
                    <c:v>JVET-W0132 (Cfg A)</c:v>
                  </c:pt>
                  <c:pt idx="18">
                    <c:v>JVET-W0081 (Test 3)</c:v>
                  </c:pt>
                  <c:pt idx="19">
                    <c:v>JVET-W0081 (Test 4)</c:v>
                  </c:pt>
                  <c:pt idx="20">
                    <c:v>JVET-W0111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C-86D5-5147-9782-532FB3DE8A37}"/>
            </c:ext>
          </c:extLst>
        </c:ser>
        <c:ser>
          <c:idx val="0"/>
          <c:order val="1"/>
          <c:tx>
            <c:strRef>
              <c:f>'Summary Analysis'!$AC$2</c:f>
              <c:strCache>
                <c:ptCount val="1"/>
                <c:pt idx="0">
                  <c:v>Loop Filter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5B13-B341-B03F-EA8E5AD909C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B6832F5-7F19-9544-9A4B-13C6E32E937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5B13-B341-B03F-EA8E5AD909C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5B13-B341-B03F-EA8E5AD909C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5B13-B341-B03F-EA8E5AD909C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5B13-B341-B03F-EA8E5AD909C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5B13-B341-B03F-EA8E5AD909C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C99B88D-8F53-D248-AA85-9885BEB7E7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5B13-B341-B03F-EA8E5AD909C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B01FDBA-F52A-1540-AB5D-957CEA96E71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5B13-B341-B03F-EA8E5AD909CD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5B13-B341-B03F-EA8E5AD909CD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D-5B13-B341-B03F-EA8E5AD909CD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E-5B13-B341-B03F-EA8E5AD909CD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F-5B13-B341-B03F-EA8E5AD909CD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0-5B13-B341-B03F-EA8E5AD909CD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F773EE34-C46C-3849-896E-ACAE2A5CBE6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5B13-B341-B03F-EA8E5AD909CD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4E06D581-39E4-F04E-A874-4D411BC3F8B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5B13-B341-B03F-EA8E5AD909CD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3-5B13-B341-B03F-EA8E5AD909CD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F8B5B7E5-20BE-0F4A-B7D8-E077C02B55A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5B13-B341-B03F-EA8E5AD909CD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5B13-B341-B03F-EA8E5AD909CD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5B13-B341-B03F-EA8E5AD909CD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5B13-B341-B03F-EA8E5AD909CD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7609-0847-A901-448D529104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'Summary Analysis'!$H$3:$H$23</c:f>
              <c:numCache>
                <c:formatCode>General</c:formatCode>
                <c:ptCount val="21"/>
                <c:pt idx="0">
                  <c:v>2.4E-2</c:v>
                </c:pt>
                <c:pt idx="1">
                  <c:v>124</c:v>
                </c:pt>
                <c:pt idx="2">
                  <c:v>122</c:v>
                </c:pt>
                <c:pt idx="3">
                  <c:v>122</c:v>
                </c:pt>
                <c:pt idx="4">
                  <c:v>344</c:v>
                </c:pt>
                <c:pt idx="5" formatCode="0">
                  <c:v>#N/A</c:v>
                </c:pt>
                <c:pt idx="6">
                  <c:v>624</c:v>
                </c:pt>
                <c:pt idx="7">
                  <c:v>23</c:v>
                </c:pt>
                <c:pt idx="8">
                  <c:v>151</c:v>
                </c:pt>
                <c:pt idx="9">
                  <c:v>9469</c:v>
                </c:pt>
                <c:pt idx="10">
                  <c:v>#N/A</c:v>
                </c:pt>
                <c:pt idx="11">
                  <c:v>1430</c:v>
                </c:pt>
                <c:pt idx="12">
                  <c:v>520</c:v>
                </c:pt>
                <c:pt idx="13">
                  <c:v>1430</c:v>
                </c:pt>
                <c:pt idx="14">
                  <c:v>621</c:v>
                </c:pt>
                <c:pt idx="15">
                  <c:v>1442.5</c:v>
                </c:pt>
                <c:pt idx="16">
                  <c:v>34</c:v>
                </c:pt>
                <c:pt idx="17">
                  <c:v>85</c:v>
                </c:pt>
                <c:pt idx="18">
                  <c:v>100</c:v>
                </c:pt>
                <c:pt idx="19">
                  <c:v>16.8</c:v>
                </c:pt>
                <c:pt idx="20">
                  <c:v>166</c:v>
                </c:pt>
              </c:numCache>
            </c:numRef>
          </c:xVal>
          <c:yVal>
            <c:numRef>
              <c:f>'Summary Analysis'!$AC$3:$AC$23</c:f>
              <c:numCache>
                <c:formatCode>0.00%</c:formatCode>
                <c:ptCount val="21"/>
                <c:pt idx="1">
                  <c:v>-3.8100000000000002E-2</c:v>
                </c:pt>
                <c:pt idx="6">
                  <c:v>-8.8000000000000009E-2</c:v>
                </c:pt>
                <c:pt idx="7">
                  <c:v>-1.9E-2</c:v>
                </c:pt>
                <c:pt idx="13">
                  <c:v>-9.9199999999999997E-2</c:v>
                </c:pt>
                <c:pt idx="14">
                  <c:v>-5.1500000000000004E-2</c:v>
                </c:pt>
                <c:pt idx="16">
                  <c:v>-0.06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'Summary Analysis'!$B$3:$B$23</c15:f>
                <c15:dlblRangeCache>
                  <c:ptCount val="21"/>
                  <c:pt idx="0">
                    <c:v>VVC RPR (Cfg # 4)</c:v>
                  </c:pt>
                  <c:pt idx="1">
                    <c:v>JVET-W0062</c:v>
                  </c:pt>
                  <c:pt idx="2">
                    <c:v>JVET-W0063 (Ofline Train)</c:v>
                  </c:pt>
                  <c:pt idx="3">
                    <c:v>JVET-W0063 (Online Train)</c:v>
                  </c:pt>
                  <c:pt idx="4">
                    <c:v>JVET-W0105</c:v>
                  </c:pt>
                  <c:pt idx="5">
                    <c:v>JVET-W0125</c:v>
                  </c:pt>
                  <c:pt idx="6">
                    <c:v>JVET-W0130</c:v>
                  </c:pt>
                  <c:pt idx="7">
                    <c:v>JVET-W0151</c:v>
                  </c:pt>
                  <c:pt idx="8">
                    <c:v>JVET-W0057 (Small NN)</c:v>
                  </c:pt>
                  <c:pt idx="9">
                    <c:v>JVET-W0057 (Large NN)</c:v>
                  </c:pt>
                  <c:pt idx="10">
                    <c:v>JVET-W0059</c:v>
                  </c:pt>
                  <c:pt idx="11">
                    <c:v>JVET-W0100 (Simple)</c:v>
                  </c:pt>
                  <c:pt idx="12">
                    <c:v>JVET-W0100 (Simple2)</c:v>
                  </c:pt>
                  <c:pt idx="13">
                    <c:v>JVET-W0100(full)</c:v>
                  </c:pt>
                  <c:pt idx="14">
                    <c:v>JVET-W0113</c:v>
                  </c:pt>
                  <c:pt idx="15">
                    <c:v>JVET-W0099</c:v>
                  </c:pt>
                  <c:pt idx="16">
                    <c:v>JVET-W0131</c:v>
                  </c:pt>
                  <c:pt idx="17">
                    <c:v>JVET-W0132 (Cfg A)</c:v>
                  </c:pt>
                  <c:pt idx="18">
                    <c:v>JVET-W0081 (Test 3)</c:v>
                  </c:pt>
                  <c:pt idx="19">
                    <c:v>JVET-W0081 (Test 4)</c:v>
                  </c:pt>
                  <c:pt idx="20">
                    <c:v>JVET-W0111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F-86D5-5147-9782-532FB3DE8A37}"/>
            </c:ext>
          </c:extLst>
        </c:ser>
        <c:ser>
          <c:idx val="1"/>
          <c:order val="2"/>
          <c:tx>
            <c:strRef>
              <c:f>'Summary Analysis'!$AD$2</c:f>
              <c:strCache>
                <c:ptCount val="1"/>
                <c:pt idx="0">
                  <c:v>Intra Prediction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8-5B13-B341-B03F-EA8E5AD909C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9-5B13-B341-B03F-EA8E5AD909C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A-5B13-B341-B03F-EA8E5AD909C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B-5B13-B341-B03F-EA8E5AD909C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C-5B13-B341-B03F-EA8E5AD909C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D-5B13-B341-B03F-EA8E5AD909C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E-5B13-B341-B03F-EA8E5AD909C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F-5B13-B341-B03F-EA8E5AD909CD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0-5B13-B341-B03F-EA8E5AD909CD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1-5B13-B341-B03F-EA8E5AD909CD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2-5B13-B341-B03F-EA8E5AD909CD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3-5B13-B341-B03F-EA8E5AD909CD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4-5B13-B341-B03F-EA8E5AD909CD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5-5B13-B341-B03F-EA8E5AD909CD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6-5B13-B341-B03F-EA8E5AD909CD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7-5B13-B341-B03F-EA8E5AD909CD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8-5B13-B341-B03F-EA8E5AD909CD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9-5B13-B341-B03F-EA8E5AD909CD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5926E305-C45A-3446-8EA9-1741C89E62F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5B13-B341-B03F-EA8E5AD909CD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9465BEAF-C867-6E43-BC95-2CE3579AD19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5B13-B341-B03F-EA8E5AD909CD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2979B28B-78CE-AB45-BBD7-C04F963C97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109-1548-9D6A-048ADEE979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'Summary Analysis'!$H$3:$H$23</c:f>
              <c:numCache>
                <c:formatCode>General</c:formatCode>
                <c:ptCount val="21"/>
                <c:pt idx="0">
                  <c:v>2.4E-2</c:v>
                </c:pt>
                <c:pt idx="1">
                  <c:v>124</c:v>
                </c:pt>
                <c:pt idx="2">
                  <c:v>122</c:v>
                </c:pt>
                <c:pt idx="3">
                  <c:v>122</c:v>
                </c:pt>
                <c:pt idx="4">
                  <c:v>344</c:v>
                </c:pt>
                <c:pt idx="5" formatCode="0">
                  <c:v>#N/A</c:v>
                </c:pt>
                <c:pt idx="6">
                  <c:v>624</c:v>
                </c:pt>
                <c:pt idx="7">
                  <c:v>23</c:v>
                </c:pt>
                <c:pt idx="8">
                  <c:v>151</c:v>
                </c:pt>
                <c:pt idx="9">
                  <c:v>9469</c:v>
                </c:pt>
                <c:pt idx="10">
                  <c:v>#N/A</c:v>
                </c:pt>
                <c:pt idx="11">
                  <c:v>1430</c:v>
                </c:pt>
                <c:pt idx="12">
                  <c:v>520</c:v>
                </c:pt>
                <c:pt idx="13">
                  <c:v>1430</c:v>
                </c:pt>
                <c:pt idx="14">
                  <c:v>621</c:v>
                </c:pt>
                <c:pt idx="15">
                  <c:v>1442.5</c:v>
                </c:pt>
                <c:pt idx="16">
                  <c:v>34</c:v>
                </c:pt>
                <c:pt idx="17">
                  <c:v>85</c:v>
                </c:pt>
                <c:pt idx="18">
                  <c:v>100</c:v>
                </c:pt>
                <c:pt idx="19">
                  <c:v>16.8</c:v>
                </c:pt>
                <c:pt idx="20">
                  <c:v>166</c:v>
                </c:pt>
              </c:numCache>
            </c:numRef>
          </c:xVal>
          <c:yVal>
            <c:numRef>
              <c:f>'Summary Analysis'!$AD$3:$AD$23</c:f>
              <c:numCache>
                <c:formatCode>0.00%</c:formatCode>
                <c:ptCount val="21"/>
                <c:pt idx="18">
                  <c:v>-3.4099999999999998E-2</c:v>
                </c:pt>
                <c:pt idx="19">
                  <c:v>-2.9500000000000002E-2</c:v>
                </c:pt>
                <c:pt idx="20">
                  <c:v>-5.4000000000000003E-3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'Summary Analysis'!$B$3:$B$23</c15:f>
                <c15:dlblRangeCache>
                  <c:ptCount val="21"/>
                  <c:pt idx="0">
                    <c:v>VVC RPR (Cfg # 4)</c:v>
                  </c:pt>
                  <c:pt idx="1">
                    <c:v>JVET-W0062</c:v>
                  </c:pt>
                  <c:pt idx="2">
                    <c:v>JVET-W0063 (Ofline Train)</c:v>
                  </c:pt>
                  <c:pt idx="3">
                    <c:v>JVET-W0063 (Online Train)</c:v>
                  </c:pt>
                  <c:pt idx="4">
                    <c:v>JVET-W0105</c:v>
                  </c:pt>
                  <c:pt idx="5">
                    <c:v>JVET-W0125</c:v>
                  </c:pt>
                  <c:pt idx="6">
                    <c:v>JVET-W0130</c:v>
                  </c:pt>
                  <c:pt idx="7">
                    <c:v>JVET-W0151</c:v>
                  </c:pt>
                  <c:pt idx="8">
                    <c:v>JVET-W0057 (Small NN)</c:v>
                  </c:pt>
                  <c:pt idx="9">
                    <c:v>JVET-W0057 (Large NN)</c:v>
                  </c:pt>
                  <c:pt idx="10">
                    <c:v>JVET-W0059</c:v>
                  </c:pt>
                  <c:pt idx="11">
                    <c:v>JVET-W0100 (Simple)</c:v>
                  </c:pt>
                  <c:pt idx="12">
                    <c:v>JVET-W0100 (Simple2)</c:v>
                  </c:pt>
                  <c:pt idx="13">
                    <c:v>JVET-W0100(full)</c:v>
                  </c:pt>
                  <c:pt idx="14">
                    <c:v>JVET-W0113</c:v>
                  </c:pt>
                  <c:pt idx="15">
                    <c:v>JVET-W0099</c:v>
                  </c:pt>
                  <c:pt idx="16">
                    <c:v>JVET-W0131</c:v>
                  </c:pt>
                  <c:pt idx="17">
                    <c:v>JVET-W0132 (Cfg A)</c:v>
                  </c:pt>
                  <c:pt idx="18">
                    <c:v>JVET-W0081 (Test 3)</c:v>
                  </c:pt>
                  <c:pt idx="19">
                    <c:v>JVET-W0081 (Test 4)</c:v>
                  </c:pt>
                  <c:pt idx="20">
                    <c:v>JVET-W0111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0-86D5-5147-9782-532FB3DE8A37}"/>
            </c:ext>
          </c:extLst>
        </c:ser>
        <c:ser>
          <c:idx val="3"/>
          <c:order val="3"/>
          <c:tx>
            <c:strRef>
              <c:f>'Summary Analysis'!$AL$2</c:f>
              <c:strCache>
                <c:ptCount val="1"/>
                <c:pt idx="0">
                  <c:v>Device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1983D811-15BA-3A45-989A-A52272D599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5B13-B341-B03F-EA8E5AD909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Dir val="x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minus"/>
            <c:errValType val="fixedVal"/>
            <c:noEndCap val="0"/>
            <c:val val="0.1400000000000000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prstDash val="dash"/>
                <a:round/>
              </a:ln>
              <a:effectLst/>
            </c:spPr>
          </c:errBars>
          <c:xVal>
            <c:numRef>
              <c:f>'Summary Analysis'!$AN$3</c:f>
              <c:numCache>
                <c:formatCode>General</c:formatCode>
                <c:ptCount val="1"/>
                <c:pt idx="0">
                  <c:v>60.28163580246914</c:v>
                </c:pt>
              </c:numCache>
            </c:numRef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'Summary Analysis'!$AL$3</c15:f>
                <c15:dlblRangeCache>
                  <c:ptCount val="1"/>
                  <c:pt idx="0">
                    <c:v>RTX 3080
(UHD@60)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74AF-114B-8EFF-06CC4B279F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508332736"/>
        <c:axId val="-508342528"/>
      </c:scatterChart>
      <c:valAx>
        <c:axId val="-508332736"/>
        <c:scaling>
          <c:orientation val="minMax"/>
          <c:max val="1600"/>
          <c:min val="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kMAC/pixel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508342528"/>
        <c:crosses val="autoZero"/>
        <c:crossBetween val="midCat"/>
      </c:valAx>
      <c:valAx>
        <c:axId val="-508342528"/>
        <c:scaling>
          <c:orientation val="maxMin"/>
          <c:min val="-0.1400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BD-Rate (Y)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5083327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All Intra 4K (QP27, 32, 37, 42)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'Summary Analysis'!$AB$2</c:f>
              <c:strCache>
                <c:ptCount val="1"/>
                <c:pt idx="0">
                  <c:v>Super Resolution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8DE2DFDA-5986-6448-B0E7-EFC3B7A771E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2571-DA42-AF62-DDB98A0F0FF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2571-DA42-AF62-DDB98A0F0FF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2571-DA42-AF62-DDB98A0F0FF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2571-DA42-AF62-DDB98A0F0FF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6111AF82-EAC5-9D42-8243-4C219023DD1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571-DA42-AF62-DDB98A0F0FF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2571-DA42-AF62-DDB98A0F0FF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2571-DA42-AF62-DDB98A0F0FF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2571-DA42-AF62-DDB98A0F0FFD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2571-DA42-AF62-DDB98A0F0FFD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2571-DA42-AF62-DDB98A0F0FFD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2571-DA42-AF62-DDB98A0F0FFD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2571-DA42-AF62-DDB98A0F0FFD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2571-DA42-AF62-DDB98A0F0FFD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2571-DA42-AF62-DDB98A0F0FFD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2571-DA42-AF62-DDB98A0F0FFD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BF0E5EEF-ED2D-AB45-9266-7BAF360E8A1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2571-DA42-AF62-DDB98A0F0FFD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2571-DA42-AF62-DDB98A0F0FFD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B0498438-0012-0949-86B7-B9F06F10454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571-DA42-AF62-DDB98A0F0FFD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2571-DA42-AF62-DDB98A0F0FFD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2571-DA42-AF62-DDB98A0F0FFD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8BE3-A046-B2DB-A5ADC1FE6E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'Summary Analysis'!$H$3:$H$23</c:f>
              <c:numCache>
                <c:formatCode>General</c:formatCode>
                <c:ptCount val="21"/>
                <c:pt idx="0">
                  <c:v>2.4E-2</c:v>
                </c:pt>
                <c:pt idx="1">
                  <c:v>124</c:v>
                </c:pt>
                <c:pt idx="2">
                  <c:v>122</c:v>
                </c:pt>
                <c:pt idx="3">
                  <c:v>122</c:v>
                </c:pt>
                <c:pt idx="4">
                  <c:v>344</c:v>
                </c:pt>
                <c:pt idx="5" formatCode="0">
                  <c:v>#N/A</c:v>
                </c:pt>
                <c:pt idx="6">
                  <c:v>624</c:v>
                </c:pt>
                <c:pt idx="7">
                  <c:v>23</c:v>
                </c:pt>
                <c:pt idx="8">
                  <c:v>151</c:v>
                </c:pt>
                <c:pt idx="9">
                  <c:v>9469</c:v>
                </c:pt>
                <c:pt idx="10">
                  <c:v>#N/A</c:v>
                </c:pt>
                <c:pt idx="11">
                  <c:v>1430</c:v>
                </c:pt>
                <c:pt idx="12">
                  <c:v>520</c:v>
                </c:pt>
                <c:pt idx="13">
                  <c:v>1430</c:v>
                </c:pt>
                <c:pt idx="14">
                  <c:v>621</c:v>
                </c:pt>
                <c:pt idx="15">
                  <c:v>1442.5</c:v>
                </c:pt>
                <c:pt idx="16">
                  <c:v>34</c:v>
                </c:pt>
                <c:pt idx="17">
                  <c:v>85</c:v>
                </c:pt>
                <c:pt idx="18">
                  <c:v>100</c:v>
                </c:pt>
                <c:pt idx="19">
                  <c:v>16.8</c:v>
                </c:pt>
                <c:pt idx="20">
                  <c:v>166</c:v>
                </c:pt>
              </c:numCache>
            </c:numRef>
          </c:xVal>
          <c:yVal>
            <c:numRef>
              <c:f>'Summary Analysis'!$AE$3:$AE$23</c:f>
              <c:numCache>
                <c:formatCode>0.0%</c:formatCode>
                <c:ptCount val="21"/>
                <c:pt idx="0">
                  <c:v>6.6549999999999998E-2</c:v>
                </c:pt>
                <c:pt idx="4">
                  <c:v>0.33975</c:v>
                </c:pt>
                <c:pt idx="15">
                  <c:v>9.7500000000000003E-2</c:v>
                </c:pt>
                <c:pt idx="17">
                  <c:v>0.51114999999999999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'Summary Analysis'!$B$3:$B$23</c15:f>
                <c15:dlblRangeCache>
                  <c:ptCount val="21"/>
                  <c:pt idx="0">
                    <c:v>VVC RPR (Cfg # 4)</c:v>
                  </c:pt>
                  <c:pt idx="1">
                    <c:v>JVET-W0062</c:v>
                  </c:pt>
                  <c:pt idx="2">
                    <c:v>JVET-W0063 (Ofline Train)</c:v>
                  </c:pt>
                  <c:pt idx="3">
                    <c:v>JVET-W0063 (Online Train)</c:v>
                  </c:pt>
                  <c:pt idx="4">
                    <c:v>JVET-W0105</c:v>
                  </c:pt>
                  <c:pt idx="5">
                    <c:v>JVET-W0125</c:v>
                  </c:pt>
                  <c:pt idx="6">
                    <c:v>JVET-W0130</c:v>
                  </c:pt>
                  <c:pt idx="7">
                    <c:v>JVET-W0151</c:v>
                  </c:pt>
                  <c:pt idx="8">
                    <c:v>JVET-W0057 (Small NN)</c:v>
                  </c:pt>
                  <c:pt idx="9">
                    <c:v>JVET-W0057 (Large NN)</c:v>
                  </c:pt>
                  <c:pt idx="10">
                    <c:v>JVET-W0059</c:v>
                  </c:pt>
                  <c:pt idx="11">
                    <c:v>JVET-W0100 (Simple)</c:v>
                  </c:pt>
                  <c:pt idx="12">
                    <c:v>JVET-W0100 (Simple2)</c:v>
                  </c:pt>
                  <c:pt idx="13">
                    <c:v>JVET-W0100(full)</c:v>
                  </c:pt>
                  <c:pt idx="14">
                    <c:v>JVET-W0113</c:v>
                  </c:pt>
                  <c:pt idx="15">
                    <c:v>JVET-W0099</c:v>
                  </c:pt>
                  <c:pt idx="16">
                    <c:v>JVET-W0131</c:v>
                  </c:pt>
                  <c:pt idx="17">
                    <c:v>JVET-W0132 (Cfg A)</c:v>
                  </c:pt>
                  <c:pt idx="18">
                    <c:v>JVET-W0081 (Test 3)</c:v>
                  </c:pt>
                  <c:pt idx="19">
                    <c:v>JVET-W0081 (Test 4)</c:v>
                  </c:pt>
                  <c:pt idx="20">
                    <c:v>JVET-W0111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FA1D-DD4A-9618-2045AAB9B238}"/>
            </c:ext>
          </c:extLst>
        </c:ser>
        <c:ser>
          <c:idx val="0"/>
          <c:order val="1"/>
          <c:tx>
            <c:strRef>
              <c:f>'Summary Analysis'!$AC$2</c:f>
              <c:strCache>
                <c:ptCount val="1"/>
                <c:pt idx="0">
                  <c:v>Loop Filter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2571-DA42-AF62-DDB98A0F0FF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9025420-1A06-874D-BE3A-5537A6BE4A6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2571-DA42-AF62-DDB98A0F0FF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2571-DA42-AF62-DDB98A0F0FF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2571-DA42-AF62-DDB98A0F0FF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2571-DA42-AF62-DDB98A0F0FF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2571-DA42-AF62-DDB98A0F0FF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448DC64-65FF-8744-9301-CCF78AEC11E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2571-DA42-AF62-DDB98A0F0FF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8EB70115-28A1-6E4A-ACBB-FA7B0CB6E9A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2571-DA42-AF62-DDB98A0F0FFD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2571-DA42-AF62-DDB98A0F0FFD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D-2571-DA42-AF62-DDB98A0F0FFD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E-2571-DA42-AF62-DDB98A0F0FFD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F-2571-DA42-AF62-DDB98A0F0FFD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0-2571-DA42-AF62-DDB98A0F0FFD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84B31519-C6B5-734F-889E-69845BFE9D4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2571-DA42-AF62-DDB98A0F0FFD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8C72F71C-D512-5548-9E98-C7A995D002A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2571-DA42-AF62-DDB98A0F0FFD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3-2571-DA42-AF62-DDB98A0F0FFD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D9BA3B7A-303C-AE4A-B923-3D1BE698A84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2571-DA42-AF62-DDB98A0F0FFD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2571-DA42-AF62-DDB98A0F0FFD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2571-DA42-AF62-DDB98A0F0FFD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2571-DA42-AF62-DDB98A0F0FFD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8BE3-A046-B2DB-A5ADC1FE6E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'Summary Analysis'!$H$3:$H$23</c:f>
              <c:numCache>
                <c:formatCode>General</c:formatCode>
                <c:ptCount val="21"/>
                <c:pt idx="0">
                  <c:v>2.4E-2</c:v>
                </c:pt>
                <c:pt idx="1">
                  <c:v>124</c:v>
                </c:pt>
                <c:pt idx="2">
                  <c:v>122</c:v>
                </c:pt>
                <c:pt idx="3">
                  <c:v>122</c:v>
                </c:pt>
                <c:pt idx="4">
                  <c:v>344</c:v>
                </c:pt>
                <c:pt idx="5" formatCode="0">
                  <c:v>#N/A</c:v>
                </c:pt>
                <c:pt idx="6">
                  <c:v>624</c:v>
                </c:pt>
                <c:pt idx="7">
                  <c:v>23</c:v>
                </c:pt>
                <c:pt idx="8">
                  <c:v>151</c:v>
                </c:pt>
                <c:pt idx="9">
                  <c:v>9469</c:v>
                </c:pt>
                <c:pt idx="10">
                  <c:v>#N/A</c:v>
                </c:pt>
                <c:pt idx="11">
                  <c:v>1430</c:v>
                </c:pt>
                <c:pt idx="12">
                  <c:v>520</c:v>
                </c:pt>
                <c:pt idx="13">
                  <c:v>1430</c:v>
                </c:pt>
                <c:pt idx="14">
                  <c:v>621</c:v>
                </c:pt>
                <c:pt idx="15">
                  <c:v>1442.5</c:v>
                </c:pt>
                <c:pt idx="16">
                  <c:v>34</c:v>
                </c:pt>
                <c:pt idx="17">
                  <c:v>85</c:v>
                </c:pt>
                <c:pt idx="18">
                  <c:v>100</c:v>
                </c:pt>
                <c:pt idx="19">
                  <c:v>16.8</c:v>
                </c:pt>
                <c:pt idx="20">
                  <c:v>166</c:v>
                </c:pt>
              </c:numCache>
            </c:numRef>
          </c:xVal>
          <c:yVal>
            <c:numRef>
              <c:f>'Summary Analysis'!$AF$3:$AF$23</c:f>
              <c:numCache>
                <c:formatCode>0.0%</c:formatCode>
                <c:ptCount val="21"/>
                <c:pt idx="1">
                  <c:v>-4.6300000000000001E-2</c:v>
                </c:pt>
                <c:pt idx="6">
                  <c:v>-0.1925</c:v>
                </c:pt>
                <c:pt idx="7">
                  <c:v>-3.85E-2</c:v>
                </c:pt>
                <c:pt idx="13">
                  <c:v>-0.19539999999999999</c:v>
                </c:pt>
                <c:pt idx="14">
                  <c:v>-9.3000000000000013E-2</c:v>
                </c:pt>
                <c:pt idx="16">
                  <c:v>-4.8000000000000008E-2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'Summary Analysis'!$B$3:$B$23</c15:f>
                <c15:dlblRangeCache>
                  <c:ptCount val="21"/>
                  <c:pt idx="0">
                    <c:v>VVC RPR (Cfg # 4)</c:v>
                  </c:pt>
                  <c:pt idx="1">
                    <c:v>JVET-W0062</c:v>
                  </c:pt>
                  <c:pt idx="2">
                    <c:v>JVET-W0063 (Ofline Train)</c:v>
                  </c:pt>
                  <c:pt idx="3">
                    <c:v>JVET-W0063 (Online Train)</c:v>
                  </c:pt>
                  <c:pt idx="4">
                    <c:v>JVET-W0105</c:v>
                  </c:pt>
                  <c:pt idx="5">
                    <c:v>JVET-W0125</c:v>
                  </c:pt>
                  <c:pt idx="6">
                    <c:v>JVET-W0130</c:v>
                  </c:pt>
                  <c:pt idx="7">
                    <c:v>JVET-W0151</c:v>
                  </c:pt>
                  <c:pt idx="8">
                    <c:v>JVET-W0057 (Small NN)</c:v>
                  </c:pt>
                  <c:pt idx="9">
                    <c:v>JVET-W0057 (Large NN)</c:v>
                  </c:pt>
                  <c:pt idx="10">
                    <c:v>JVET-W0059</c:v>
                  </c:pt>
                  <c:pt idx="11">
                    <c:v>JVET-W0100 (Simple)</c:v>
                  </c:pt>
                  <c:pt idx="12">
                    <c:v>JVET-W0100 (Simple2)</c:v>
                  </c:pt>
                  <c:pt idx="13">
                    <c:v>JVET-W0100(full)</c:v>
                  </c:pt>
                  <c:pt idx="14">
                    <c:v>JVET-W0113</c:v>
                  </c:pt>
                  <c:pt idx="15">
                    <c:v>JVET-W0099</c:v>
                  </c:pt>
                  <c:pt idx="16">
                    <c:v>JVET-W0131</c:v>
                  </c:pt>
                  <c:pt idx="17">
                    <c:v>JVET-W0132 (Cfg A)</c:v>
                  </c:pt>
                  <c:pt idx="18">
                    <c:v>JVET-W0081 (Test 3)</c:v>
                  </c:pt>
                  <c:pt idx="19">
                    <c:v>JVET-W0081 (Test 4)</c:v>
                  </c:pt>
                  <c:pt idx="20">
                    <c:v>JVET-W0111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7-FA1D-DD4A-9618-2045AAB9B238}"/>
            </c:ext>
          </c:extLst>
        </c:ser>
        <c:ser>
          <c:idx val="1"/>
          <c:order val="2"/>
          <c:tx>
            <c:strRef>
              <c:f>'Summary Analysis'!$AD$2</c:f>
              <c:strCache>
                <c:ptCount val="1"/>
                <c:pt idx="0">
                  <c:v>Intra Prediction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8-2571-DA42-AF62-DDB98A0F0FF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9-2571-DA42-AF62-DDB98A0F0FF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A-2571-DA42-AF62-DDB98A0F0FF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B-2571-DA42-AF62-DDB98A0F0FF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C-2571-DA42-AF62-DDB98A0F0FF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D-2571-DA42-AF62-DDB98A0F0FF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E-2571-DA42-AF62-DDB98A0F0FF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F-2571-DA42-AF62-DDB98A0F0FFD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0-2571-DA42-AF62-DDB98A0F0FFD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1-2571-DA42-AF62-DDB98A0F0FFD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2-2571-DA42-AF62-DDB98A0F0FFD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3-2571-DA42-AF62-DDB98A0F0FFD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4-2571-DA42-AF62-DDB98A0F0FFD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5-2571-DA42-AF62-DDB98A0F0FFD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6-2571-DA42-AF62-DDB98A0F0FFD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7-2571-DA42-AF62-DDB98A0F0FFD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8-2571-DA42-AF62-DDB98A0F0FFD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9-2571-DA42-AF62-DDB98A0F0FFD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D5B75DE9-6FC0-C541-852C-B9790B2AAC4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2571-DA42-AF62-DDB98A0F0FFD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C54F89FE-83B8-B74E-BE33-2C3273D1215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2571-DA42-AF62-DDB98A0F0FFD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4B2FB207-2703-5047-A4B0-17A416FDAA6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BBA3-EB4D-9092-B0AC65C2A0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'Summary Analysis'!$H$3:$H$23</c:f>
              <c:numCache>
                <c:formatCode>General</c:formatCode>
                <c:ptCount val="21"/>
                <c:pt idx="0">
                  <c:v>2.4E-2</c:v>
                </c:pt>
                <c:pt idx="1">
                  <c:v>124</c:v>
                </c:pt>
                <c:pt idx="2">
                  <c:v>122</c:v>
                </c:pt>
                <c:pt idx="3">
                  <c:v>122</c:v>
                </c:pt>
                <c:pt idx="4">
                  <c:v>344</c:v>
                </c:pt>
                <c:pt idx="5" formatCode="0">
                  <c:v>#N/A</c:v>
                </c:pt>
                <c:pt idx="6">
                  <c:v>624</c:v>
                </c:pt>
                <c:pt idx="7">
                  <c:v>23</c:v>
                </c:pt>
                <c:pt idx="8">
                  <c:v>151</c:v>
                </c:pt>
                <c:pt idx="9">
                  <c:v>9469</c:v>
                </c:pt>
                <c:pt idx="10">
                  <c:v>#N/A</c:v>
                </c:pt>
                <c:pt idx="11">
                  <c:v>1430</c:v>
                </c:pt>
                <c:pt idx="12">
                  <c:v>520</c:v>
                </c:pt>
                <c:pt idx="13">
                  <c:v>1430</c:v>
                </c:pt>
                <c:pt idx="14">
                  <c:v>621</c:v>
                </c:pt>
                <c:pt idx="15">
                  <c:v>1442.5</c:v>
                </c:pt>
                <c:pt idx="16">
                  <c:v>34</c:v>
                </c:pt>
                <c:pt idx="17">
                  <c:v>85</c:v>
                </c:pt>
                <c:pt idx="18">
                  <c:v>100</c:v>
                </c:pt>
                <c:pt idx="19">
                  <c:v>16.8</c:v>
                </c:pt>
                <c:pt idx="20">
                  <c:v>166</c:v>
                </c:pt>
              </c:numCache>
            </c:numRef>
          </c:xVal>
          <c:yVal>
            <c:numRef>
              <c:f>'Summary Analysis'!$AG$3:$AG$23</c:f>
              <c:numCache>
                <c:formatCode>0.0%</c:formatCode>
                <c:ptCount val="21"/>
                <c:pt idx="18">
                  <c:v>-2.9299999999999996E-2</c:v>
                </c:pt>
                <c:pt idx="19">
                  <c:v>-2.5750000000000002E-2</c:v>
                </c:pt>
                <c:pt idx="20">
                  <c:v>-8.8000000000000005E-3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'Summary Analysis'!$B$3:$B$23</c15:f>
                <c15:dlblRangeCache>
                  <c:ptCount val="21"/>
                  <c:pt idx="0">
                    <c:v>VVC RPR (Cfg # 4)</c:v>
                  </c:pt>
                  <c:pt idx="1">
                    <c:v>JVET-W0062</c:v>
                  </c:pt>
                  <c:pt idx="2">
                    <c:v>JVET-W0063 (Ofline Train)</c:v>
                  </c:pt>
                  <c:pt idx="3">
                    <c:v>JVET-W0063 (Online Train)</c:v>
                  </c:pt>
                  <c:pt idx="4">
                    <c:v>JVET-W0105</c:v>
                  </c:pt>
                  <c:pt idx="5">
                    <c:v>JVET-W0125</c:v>
                  </c:pt>
                  <c:pt idx="6">
                    <c:v>JVET-W0130</c:v>
                  </c:pt>
                  <c:pt idx="7">
                    <c:v>JVET-W0151</c:v>
                  </c:pt>
                  <c:pt idx="8">
                    <c:v>JVET-W0057 (Small NN)</c:v>
                  </c:pt>
                  <c:pt idx="9">
                    <c:v>JVET-W0057 (Large NN)</c:v>
                  </c:pt>
                  <c:pt idx="10">
                    <c:v>JVET-W0059</c:v>
                  </c:pt>
                  <c:pt idx="11">
                    <c:v>JVET-W0100 (Simple)</c:v>
                  </c:pt>
                  <c:pt idx="12">
                    <c:v>JVET-W0100 (Simple2)</c:v>
                  </c:pt>
                  <c:pt idx="13">
                    <c:v>JVET-W0100(full)</c:v>
                  </c:pt>
                  <c:pt idx="14">
                    <c:v>JVET-W0113</c:v>
                  </c:pt>
                  <c:pt idx="15">
                    <c:v>JVET-W0099</c:v>
                  </c:pt>
                  <c:pt idx="16">
                    <c:v>JVET-W0131</c:v>
                  </c:pt>
                  <c:pt idx="17">
                    <c:v>JVET-W0132 (Cfg A)</c:v>
                  </c:pt>
                  <c:pt idx="18">
                    <c:v>JVET-W0081 (Test 3)</c:v>
                  </c:pt>
                  <c:pt idx="19">
                    <c:v>JVET-W0081 (Test 4)</c:v>
                  </c:pt>
                  <c:pt idx="20">
                    <c:v>JVET-W0111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B-FA1D-DD4A-9618-2045AAB9B238}"/>
            </c:ext>
          </c:extLst>
        </c:ser>
        <c:ser>
          <c:idx val="3"/>
          <c:order val="3"/>
          <c:tx>
            <c:strRef>
              <c:f>'Summary Analysis'!$AL$2</c:f>
              <c:strCache>
                <c:ptCount val="1"/>
                <c:pt idx="0">
                  <c:v>Device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C78B8910-DA8E-F640-9286-A056792713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2571-DA42-AF62-DDB98A0F0F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prstDash val="dash"/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'Summary Analysis'!$AN$3</c:f>
              <c:numCache>
                <c:formatCode>General</c:formatCode>
                <c:ptCount val="1"/>
                <c:pt idx="0">
                  <c:v>60.28163580246914</c:v>
                </c:pt>
              </c:numCache>
            </c:numRef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'Summary Analysis'!$AL$3</c15:f>
                <c15:dlblRangeCache>
                  <c:ptCount val="1"/>
                  <c:pt idx="0">
                    <c:v>RTX 3080
(UHD@60)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7DE9-7349-97E9-EAF09994E5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508335456"/>
        <c:axId val="-508336544"/>
      </c:scatterChart>
      <c:valAx>
        <c:axId val="-508335456"/>
        <c:scaling>
          <c:orientation val="minMax"/>
          <c:max val="2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kMAC/pixel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508336544"/>
        <c:crosses val="autoZero"/>
        <c:crossBetween val="midCat"/>
      </c:valAx>
      <c:valAx>
        <c:axId val="-508336544"/>
        <c:scaling>
          <c:orientation val="maxMin"/>
          <c:max val="0.60000000000000009"/>
          <c:min val="-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BD-Rate (Cb/2 + Cr/2)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5083354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Random Access 4K (QP27,</a:t>
            </a:r>
            <a:r>
              <a:rPr lang="en-US" baseline="0"/>
              <a:t> 32, 37, 42)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'Summary Analysis'!$V$2</c:f>
              <c:strCache>
                <c:ptCount val="1"/>
                <c:pt idx="0">
                  <c:v>Super Resolution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1C0D31B8-5E63-5043-832D-1EF9483FCA4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06BE-8A40-8794-EB41D9E0B1E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8A75-9148-A476-E8A219F4E6C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A0CF7EF-42CC-E24E-99ED-29F695C65A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06BE-8A40-8794-EB41D9E0B1E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B3452C0-9743-864C-8F66-598DD18DFBE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06BE-8A40-8794-EB41D9E0B1E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C1C48CD-790F-F944-A1C9-450C12C18D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06BE-8A40-8794-EB41D9E0B1E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53AEF88-BE7A-C940-ADD2-C8B7B3F4349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06BE-8A40-8794-EB41D9E0B1E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8A75-9148-A476-E8A219F4E6C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8A75-9148-A476-E8A219F4E6C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8A75-9148-A476-E8A219F4E6C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8A75-9148-A476-E8A219F4E6C6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8A75-9148-A476-E8A219F4E6C6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8A75-9148-A476-E8A219F4E6C6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06BE-8A40-8794-EB41D9E0B1E9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8A75-9148-A476-E8A219F4E6C6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8A75-9148-A476-E8A219F4E6C6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8A75-9148-A476-E8A219F4E6C6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8A75-9148-A476-E8A219F4E6C6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4195BD6C-408B-1349-8018-16B7F757F26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06BE-8A40-8794-EB41D9E0B1E9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8A75-9148-A476-E8A219F4E6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'Summary Analysis'!$AH$3:$AH$23</c:f>
              <c:numCache>
                <c:formatCode>General</c:formatCode>
                <c:ptCount val="21"/>
                <c:pt idx="0">
                  <c:v>1.024E-3</c:v>
                </c:pt>
                <c:pt idx="2">
                  <c:v>1.92</c:v>
                </c:pt>
                <c:pt idx="3">
                  <c:v>1.92</c:v>
                </c:pt>
                <c:pt idx="4">
                  <c:v>10.8</c:v>
                </c:pt>
                <c:pt idx="5">
                  <c:v>85.5</c:v>
                </c:pt>
                <c:pt idx="15">
                  <c:v>23.64</c:v>
                </c:pt>
                <c:pt idx="17">
                  <c:v>1.934388</c:v>
                </c:pt>
              </c:numCache>
            </c:numRef>
          </c:xVal>
          <c:yVal>
            <c:numRef>
              <c:f>'Summary Analysis'!$V$3:$V$21</c:f>
              <c:numCache>
                <c:formatCode>0.00%</c:formatCode>
                <c:ptCount val="19"/>
                <c:pt idx="0">
                  <c:v>-4.0800000000000003E-2</c:v>
                </c:pt>
                <c:pt idx="2">
                  <c:v>-1.3999999999999999E-2</c:v>
                </c:pt>
                <c:pt idx="3">
                  <c:v>-2.4E-2</c:v>
                </c:pt>
                <c:pt idx="4">
                  <c:v>-4.4999999999999998E-2</c:v>
                </c:pt>
                <c:pt idx="5">
                  <c:v>-9.6999999999999989E-2</c:v>
                </c:pt>
                <c:pt idx="17">
                  <c:v>-1.18E-2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'Summary Analysis'!$B$3:$B$23</c15:f>
                <c15:dlblRangeCache>
                  <c:ptCount val="21"/>
                  <c:pt idx="0">
                    <c:v>VVC RPR (Cfg # 4)</c:v>
                  </c:pt>
                  <c:pt idx="1">
                    <c:v>JVET-W0062</c:v>
                  </c:pt>
                  <c:pt idx="2">
                    <c:v>JVET-W0063 (Ofline Train)</c:v>
                  </c:pt>
                  <c:pt idx="3">
                    <c:v>JVET-W0063 (Online Train)</c:v>
                  </c:pt>
                  <c:pt idx="4">
                    <c:v>JVET-W0105</c:v>
                  </c:pt>
                  <c:pt idx="5">
                    <c:v>JVET-W0125</c:v>
                  </c:pt>
                  <c:pt idx="6">
                    <c:v>JVET-W0130</c:v>
                  </c:pt>
                  <c:pt idx="7">
                    <c:v>JVET-W0151</c:v>
                  </c:pt>
                  <c:pt idx="8">
                    <c:v>JVET-W0057 (Small NN)</c:v>
                  </c:pt>
                  <c:pt idx="9">
                    <c:v>JVET-W0057 (Large NN)</c:v>
                  </c:pt>
                  <c:pt idx="10">
                    <c:v>JVET-W0059</c:v>
                  </c:pt>
                  <c:pt idx="11">
                    <c:v>JVET-W0100 (Simple)</c:v>
                  </c:pt>
                  <c:pt idx="12">
                    <c:v>JVET-W0100 (Simple2)</c:v>
                  </c:pt>
                  <c:pt idx="13">
                    <c:v>JVET-W0100(full)</c:v>
                  </c:pt>
                  <c:pt idx="14">
                    <c:v>JVET-W0113</c:v>
                  </c:pt>
                  <c:pt idx="15">
                    <c:v>JVET-W0099</c:v>
                  </c:pt>
                  <c:pt idx="16">
                    <c:v>JVET-W0131</c:v>
                  </c:pt>
                  <c:pt idx="17">
                    <c:v>JVET-W0132 (Cfg A)</c:v>
                  </c:pt>
                  <c:pt idx="18">
                    <c:v>JVET-W0081 (Test 3)</c:v>
                  </c:pt>
                  <c:pt idx="19">
                    <c:v>JVET-W0081 (Test 4)</c:v>
                  </c:pt>
                  <c:pt idx="20">
                    <c:v>JVET-W0111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8A75-9148-A476-E8A219F4E6C6}"/>
            </c:ext>
          </c:extLst>
        </c:ser>
        <c:ser>
          <c:idx val="1"/>
          <c:order val="1"/>
          <c:tx>
            <c:strRef>
              <c:f>'Summary Analysis'!$W$2</c:f>
              <c:strCache>
                <c:ptCount val="1"/>
                <c:pt idx="0">
                  <c:v>Loop Filter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8A75-9148-A476-E8A219F4E6C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8A75-9148-A476-E8A219F4E6C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8A75-9148-A476-E8A219F4E6C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8A75-9148-A476-E8A219F4E6C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8A75-9148-A476-E8A219F4E6C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8A75-9148-A476-E8A219F4E6C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C5AB12C-A191-0E42-BCC9-844140AFCA3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06BE-8A40-8794-EB41D9E0B1E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B56F857-FC22-8D48-ABFC-882F839927A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06BE-8A40-8794-EB41D9E0B1E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8A75-9148-A476-E8A219F4E6C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D-8A75-9148-A476-E8A219F4E6C6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E-8A75-9148-A476-E8A219F4E6C6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A38EC57D-A2E7-6548-A68D-E5C4C47513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06BE-8A40-8794-EB41D9E0B1E9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F9D88C5B-4042-EC43-944E-0B6A9FB757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06BE-8A40-8794-EB41D9E0B1E9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339DC5AF-3997-F846-9581-A3877A417B4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06BE-8A40-8794-EB41D9E0B1E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70192B5B-A012-4D47-A5D7-2FE5CCA27BB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06BE-8A40-8794-EB41D9E0B1E9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2-8A75-9148-A476-E8A219F4E6C6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84CEAACD-D90C-2644-8A01-7EA81EB248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06BE-8A40-8794-EB41D9E0B1E9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4-8A75-9148-A476-E8A219F4E6C6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8A75-9148-A476-E8A219F4E6C6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8A75-9148-A476-E8A219F4E6C6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C7EB-B24C-8FB5-2EB5158867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'Summary Analysis'!$AI$3:$AI$23</c:f>
              <c:numCache>
                <c:formatCode>General</c:formatCode>
                <c:ptCount val="21"/>
                <c:pt idx="1">
                  <c:v>0.525196</c:v>
                </c:pt>
                <c:pt idx="6">
                  <c:v>32</c:v>
                </c:pt>
                <c:pt idx="7">
                  <c:v>8.9483999999999994E-2</c:v>
                </c:pt>
                <c:pt idx="8">
                  <c:v>0.60799999999999998</c:v>
                </c:pt>
                <c:pt idx="9">
                  <c:v>38</c:v>
                </c:pt>
                <c:pt idx="10">
                  <c:v>#N/A</c:v>
                </c:pt>
                <c:pt idx="11">
                  <c:v>331.20000000000005</c:v>
                </c:pt>
                <c:pt idx="12">
                  <c:v>132</c:v>
                </c:pt>
                <c:pt idx="13">
                  <c:v>530.40000000000009</c:v>
                </c:pt>
                <c:pt idx="14">
                  <c:v>23.84</c:v>
                </c:pt>
                <c:pt idx="16">
                  <c:v>0.86136000000000001</c:v>
                </c:pt>
              </c:numCache>
            </c:numRef>
          </c:xVal>
          <c:yVal>
            <c:numRef>
              <c:f>'Summary Analysis'!$W$3:$W$23</c:f>
              <c:numCache>
                <c:formatCode>0.00%</c:formatCode>
                <c:ptCount val="21"/>
                <c:pt idx="6">
                  <c:v>-8.6999999999999994E-2</c:v>
                </c:pt>
                <c:pt idx="7">
                  <c:v>-1.4999999999999999E-2</c:v>
                </c:pt>
                <c:pt idx="11">
                  <c:v>-0.10679999999999999</c:v>
                </c:pt>
                <c:pt idx="12">
                  <c:v>-0.1014</c:v>
                </c:pt>
                <c:pt idx="13">
                  <c:v>-0.12380000000000001</c:v>
                </c:pt>
                <c:pt idx="14">
                  <c:v>-3.4000000000000002E-2</c:v>
                </c:pt>
                <c:pt idx="16">
                  <c:v>-6.3E-2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'Summary Analysis'!$B$3:$B$23</c15:f>
                <c15:dlblRangeCache>
                  <c:ptCount val="21"/>
                  <c:pt idx="0">
                    <c:v>VVC RPR (Cfg # 4)</c:v>
                  </c:pt>
                  <c:pt idx="1">
                    <c:v>JVET-W0062</c:v>
                  </c:pt>
                  <c:pt idx="2">
                    <c:v>JVET-W0063 (Ofline Train)</c:v>
                  </c:pt>
                  <c:pt idx="3">
                    <c:v>JVET-W0063 (Online Train)</c:v>
                  </c:pt>
                  <c:pt idx="4">
                    <c:v>JVET-W0105</c:v>
                  </c:pt>
                  <c:pt idx="5">
                    <c:v>JVET-W0125</c:v>
                  </c:pt>
                  <c:pt idx="6">
                    <c:v>JVET-W0130</c:v>
                  </c:pt>
                  <c:pt idx="7">
                    <c:v>JVET-W0151</c:v>
                  </c:pt>
                  <c:pt idx="8">
                    <c:v>JVET-W0057 (Small NN)</c:v>
                  </c:pt>
                  <c:pt idx="9">
                    <c:v>JVET-W0057 (Large NN)</c:v>
                  </c:pt>
                  <c:pt idx="10">
                    <c:v>JVET-W0059</c:v>
                  </c:pt>
                  <c:pt idx="11">
                    <c:v>JVET-W0100 (Simple)</c:v>
                  </c:pt>
                  <c:pt idx="12">
                    <c:v>JVET-W0100 (Simple2)</c:v>
                  </c:pt>
                  <c:pt idx="13">
                    <c:v>JVET-W0100(full)</c:v>
                  </c:pt>
                  <c:pt idx="14">
                    <c:v>JVET-W0113</c:v>
                  </c:pt>
                  <c:pt idx="15">
                    <c:v>JVET-W0099</c:v>
                  </c:pt>
                  <c:pt idx="16">
                    <c:v>JVET-W0131</c:v>
                  </c:pt>
                  <c:pt idx="17">
                    <c:v>JVET-W0132 (Cfg A)</c:v>
                  </c:pt>
                  <c:pt idx="18">
                    <c:v>JVET-W0081 (Test 3)</c:v>
                  </c:pt>
                  <c:pt idx="19">
                    <c:v>JVET-W0081 (Test 4)</c:v>
                  </c:pt>
                  <c:pt idx="20">
                    <c:v>JVET-W0111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7-8A75-9148-A476-E8A219F4E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508336000"/>
        <c:axId val="-508340352"/>
      </c:scatterChart>
      <c:valAx>
        <c:axId val="-50833600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Parameter</a:t>
                </a:r>
                <a:r>
                  <a:rPr lang="en-US" baseline="0"/>
                  <a:t> </a:t>
                </a:r>
                <a:r>
                  <a:rPr lang="en-US"/>
                  <a:t>Memory </a:t>
                </a:r>
                <a:r>
                  <a:rPr lang="en-US" baseline="0"/>
                  <a:t> (MB)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508340352"/>
        <c:crosses val="autoZero"/>
        <c:crossBetween val="midCat"/>
      </c:valAx>
      <c:valAx>
        <c:axId val="-508340352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BD-Rate</a:t>
                </a:r>
                <a:r>
                  <a:rPr lang="en-US" baseline="0"/>
                  <a:t> </a:t>
                </a:r>
                <a:r>
                  <a:rPr lang="en-US"/>
                  <a:t>(Y)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5083360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249765</xdr:colOff>
      <xdr:row>26</xdr:row>
      <xdr:rowOff>16931</xdr:rowOff>
    </xdr:from>
    <xdr:to>
      <xdr:col>9</xdr:col>
      <xdr:colOff>668864</xdr:colOff>
      <xdr:row>52</xdr:row>
      <xdr:rowOff>158324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1253DF52-59F8-2645-B465-AB964C20F8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26</xdr:row>
      <xdr:rowOff>0</xdr:rowOff>
    </xdr:from>
    <xdr:to>
      <xdr:col>20</xdr:col>
      <xdr:colOff>2578099</xdr:colOff>
      <xdr:row>52</xdr:row>
      <xdr:rowOff>141393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48907EF6-4AC0-E142-B533-C72214C489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261311</xdr:colOff>
      <xdr:row>53</xdr:row>
      <xdr:rowOff>165868</xdr:rowOff>
    </xdr:from>
    <xdr:to>
      <xdr:col>10</xdr:col>
      <xdr:colOff>10774</xdr:colOff>
      <xdr:row>80</xdr:row>
      <xdr:rowOff>110987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1215D9C-1A76-624C-A643-6666BE5B7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53</xdr:row>
      <xdr:rowOff>150091</xdr:rowOff>
    </xdr:from>
    <xdr:to>
      <xdr:col>20</xdr:col>
      <xdr:colOff>2609272</xdr:colOff>
      <xdr:row>80</xdr:row>
      <xdr:rowOff>95210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A2CC97F-11B0-3B4C-95AE-491CC09F32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282222</xdr:colOff>
      <xdr:row>81</xdr:row>
      <xdr:rowOff>112889</xdr:rowOff>
    </xdr:from>
    <xdr:to>
      <xdr:col>10</xdr:col>
      <xdr:colOff>23987</xdr:colOff>
      <xdr:row>108</xdr:row>
      <xdr:rowOff>56727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1DF5D05-2659-E24F-AE5B-400F394D58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749300</xdr:colOff>
      <xdr:row>46</xdr:row>
      <xdr:rowOff>38100</xdr:rowOff>
    </xdr:from>
    <xdr:to>
      <xdr:col>35</xdr:col>
      <xdr:colOff>88900</xdr:colOff>
      <xdr:row>88</xdr:row>
      <xdr:rowOff>23813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99DE99-E0F3-1C44-AB7F-E1CFF355D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82800" y="8801100"/>
          <a:ext cx="14198600" cy="7986713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46</xdr:row>
      <xdr:rowOff>101600</xdr:rowOff>
    </xdr:from>
    <xdr:to>
      <xdr:col>17</xdr:col>
      <xdr:colOff>508000</xdr:colOff>
      <xdr:row>88</xdr:row>
      <xdr:rowOff>87313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3DCE86-2EF4-274D-BF6F-216950CCF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" y="8864600"/>
          <a:ext cx="14198600" cy="7986713"/>
        </a:xfrm>
        <a:prstGeom prst="rect">
          <a:avLst/>
        </a:prstGeom>
      </xdr:spPr>
    </xdr:pic>
    <xdr:clientData/>
  </xdr:twoCellAnchor>
  <xdr:twoCellAnchor editAs="oneCell">
    <xdr:from>
      <xdr:col>17</xdr:col>
      <xdr:colOff>723900</xdr:colOff>
      <xdr:row>3</xdr:row>
      <xdr:rowOff>114300</xdr:rowOff>
    </xdr:from>
    <xdr:to>
      <xdr:col>35</xdr:col>
      <xdr:colOff>63500</xdr:colOff>
      <xdr:row>45</xdr:row>
      <xdr:rowOff>100013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6167AE-E996-2E40-8E04-7A7DB4935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57400" y="685800"/>
          <a:ext cx="14198600" cy="7986713"/>
        </a:xfrm>
        <a:prstGeom prst="rect">
          <a:avLst/>
        </a:prstGeom>
      </xdr:spPr>
    </xdr:pic>
    <xdr:clientData/>
  </xdr:twoCellAnchor>
  <xdr:twoCellAnchor editAs="oneCell">
    <xdr:from>
      <xdr:col>0</xdr:col>
      <xdr:colOff>355600</xdr:colOff>
      <xdr:row>3</xdr:row>
      <xdr:rowOff>114300</xdr:rowOff>
    </xdr:from>
    <xdr:to>
      <xdr:col>17</xdr:col>
      <xdr:colOff>520700</xdr:colOff>
      <xdr:row>45</xdr:row>
      <xdr:rowOff>100013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CED5D4E-72FD-604A-AE6B-A0D92A19D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5600" y="685800"/>
          <a:ext cx="14198600" cy="79867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jvet-experts.org/doc_end_user/current_document.php?id=10753" TargetMode="External"/><Relationship Id="rId18" Type="http://schemas.openxmlformats.org/officeDocument/2006/relationships/hyperlink" Target="https://jvet-experts.org/doc_end_user/current_document.php?id=10927" TargetMode="External"/><Relationship Id="rId26" Type="http://schemas.openxmlformats.org/officeDocument/2006/relationships/hyperlink" Target="https://jvet-experts.org/doc_end_user/current_document.php?id=10740" TargetMode="External"/><Relationship Id="rId3" Type="http://schemas.openxmlformats.org/officeDocument/2006/relationships/hyperlink" Target="https://jvet-experts.org/doc_end_user/current_document.php?id=10722" TargetMode="External"/><Relationship Id="rId21" Type="http://schemas.openxmlformats.org/officeDocument/2006/relationships/hyperlink" Target="https://jvet-experts.org/doc_end_user/current_document.php?id=10722" TargetMode="External"/><Relationship Id="rId34" Type="http://schemas.openxmlformats.org/officeDocument/2006/relationships/hyperlink" Target="https://jvet-experts.org/doc_end_user/current_document.php?id=10947" TargetMode="External"/><Relationship Id="rId7" Type="http://schemas.openxmlformats.org/officeDocument/2006/relationships/hyperlink" Target="https://jvet-experts.org/doc_end_user/current_document.php?id=10738" TargetMode="External"/><Relationship Id="rId12" Type="http://schemas.openxmlformats.org/officeDocument/2006/relationships/hyperlink" Target="https://jvet-experts.org/doc_end_user/current_document.php?id=10750" TargetMode="External"/><Relationship Id="rId17" Type="http://schemas.openxmlformats.org/officeDocument/2006/relationships/hyperlink" Target="https://jvet-experts.org/doc_end_user/documents/23_Teleconference/wg11/JVET-W0100-v1.zip" TargetMode="External"/><Relationship Id="rId25" Type="http://schemas.openxmlformats.org/officeDocument/2006/relationships/hyperlink" Target="https://jvet-experts.org/doc_end_user/current_document.php?id=10739" TargetMode="External"/><Relationship Id="rId33" Type="http://schemas.openxmlformats.org/officeDocument/2006/relationships/hyperlink" Target="https://jvet-experts.org/doc_end_user/current_document.php?id=10960" TargetMode="External"/><Relationship Id="rId2" Type="http://schemas.openxmlformats.org/officeDocument/2006/relationships/hyperlink" Target="https://jvet-experts.org/doc_end_user/current_document.php?id=10872" TargetMode="External"/><Relationship Id="rId16" Type="http://schemas.openxmlformats.org/officeDocument/2006/relationships/hyperlink" Target="https://jvet-experts.org/doc_end_user/current_document.php?id=10915" TargetMode="External"/><Relationship Id="rId20" Type="http://schemas.openxmlformats.org/officeDocument/2006/relationships/hyperlink" Target="https://jvet-experts.org/doc_end_user/current_document.php?id=10961" TargetMode="External"/><Relationship Id="rId29" Type="http://schemas.openxmlformats.org/officeDocument/2006/relationships/hyperlink" Target="https://jvet-experts.org/doc_end_user/current_document.php?id=10750" TargetMode="External"/><Relationship Id="rId1" Type="http://schemas.openxmlformats.org/officeDocument/2006/relationships/hyperlink" Target="mailto:baixiu.wz@alibaba-inc.com" TargetMode="External"/><Relationship Id="rId6" Type="http://schemas.openxmlformats.org/officeDocument/2006/relationships/hyperlink" Target="https://jvet-experts.org/doc_end_user/current_document.php?id=10724" TargetMode="External"/><Relationship Id="rId11" Type="http://schemas.openxmlformats.org/officeDocument/2006/relationships/hyperlink" Target="https://jvet-experts.org/doc_end_user/current_document.php?id=10749" TargetMode="External"/><Relationship Id="rId24" Type="http://schemas.openxmlformats.org/officeDocument/2006/relationships/hyperlink" Target="https://jvet-experts.org/doc_end_user/current_document.php?id=10738" TargetMode="External"/><Relationship Id="rId32" Type="http://schemas.openxmlformats.org/officeDocument/2006/relationships/hyperlink" Target="https://jvet-experts.org/doc_end_user/current_document.php?id=10641" TargetMode="External"/><Relationship Id="rId5" Type="http://schemas.openxmlformats.org/officeDocument/2006/relationships/hyperlink" Target="https://jvet-experts.org/doc_end_user/current_document.php?id=10723" TargetMode="External"/><Relationship Id="rId15" Type="http://schemas.openxmlformats.org/officeDocument/2006/relationships/hyperlink" Target="https://jvet-experts.org/doc_end_user/current_document.php?id=10897" TargetMode="External"/><Relationship Id="rId23" Type="http://schemas.openxmlformats.org/officeDocument/2006/relationships/hyperlink" Target="https://jvet-experts.org/doc_end_user/current_document.php?id=10724" TargetMode="External"/><Relationship Id="rId28" Type="http://schemas.openxmlformats.org/officeDocument/2006/relationships/hyperlink" Target="https://jvet-experts.org/doc_end_user/current_document.php?id=10749" TargetMode="External"/><Relationship Id="rId10" Type="http://schemas.openxmlformats.org/officeDocument/2006/relationships/hyperlink" Target="https://jvet-experts.org/doc_end_user/current_document.php?id=10748" TargetMode="External"/><Relationship Id="rId19" Type="http://schemas.openxmlformats.org/officeDocument/2006/relationships/hyperlink" Target="https://jvet-experts.org/doc_end_user/current_document.php?id=10929" TargetMode="External"/><Relationship Id="rId31" Type="http://schemas.openxmlformats.org/officeDocument/2006/relationships/hyperlink" Target="file:///C:/Users/e00443164/Downloads/current_document.php" TargetMode="External"/><Relationship Id="rId4" Type="http://schemas.openxmlformats.org/officeDocument/2006/relationships/hyperlink" Target="mailto:baixiu.wz@alibaba-inc.com" TargetMode="External"/><Relationship Id="rId9" Type="http://schemas.openxmlformats.org/officeDocument/2006/relationships/hyperlink" Target="https://jvet-experts.org/doc_end_user/current_document.php?id=10740" TargetMode="External"/><Relationship Id="rId14" Type="http://schemas.openxmlformats.org/officeDocument/2006/relationships/hyperlink" Target="https://jvet-experts.org/doc_end_user/current_document.php?id=10874" TargetMode="External"/><Relationship Id="rId22" Type="http://schemas.openxmlformats.org/officeDocument/2006/relationships/hyperlink" Target="https://jvet-experts.org/doc_end_user/current_document.php?id=10723" TargetMode="External"/><Relationship Id="rId27" Type="http://schemas.openxmlformats.org/officeDocument/2006/relationships/hyperlink" Target="https://jvet-experts.org/doc_end_user/current_document.php?id=10748" TargetMode="External"/><Relationship Id="rId30" Type="http://schemas.openxmlformats.org/officeDocument/2006/relationships/hyperlink" Target="https://jvet-experts.org/doc_end_user/current_document.php?id=10753" TargetMode="External"/><Relationship Id="rId8" Type="http://schemas.openxmlformats.org/officeDocument/2006/relationships/hyperlink" Target="https://jvet-experts.org/doc_end_user/current_document.php?id=1073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../../../var/folders/sx/hnycf4c56vz_tw1dr9k2sx540000gn/T/com.microsoft.Outlook/Outlook%20Temp/JVET-W0081_test_3.xlsm" TargetMode="External"/><Relationship Id="rId3" Type="http://schemas.openxmlformats.org/officeDocument/2006/relationships/hyperlink" Target="file:///C:/var/folders/sx/hnycf4c56vz_tw1dr9k2sx540000gn/T/com.microsoft.Outlook/Outlook%20Temp/JVET-W0111-test%201.xlsm" TargetMode="External"/><Relationship Id="rId7" Type="http://schemas.openxmlformats.org/officeDocument/2006/relationships/hyperlink" Target="file:///var/folders/sx/hnycf4c56vz_tw1dr9k2sx540000gn/T/com.microsoft.Outlook/Outlook%20Temp/JVET-W0062_vs_nnvc_anchor_data22_42.xlsm" TargetMode="External"/><Relationship Id="rId2" Type="http://schemas.openxmlformats.org/officeDocument/2006/relationships/hyperlink" Target="file:///C:/var/folders/sx/hnycf4c56vz_tw1dr9k2sx540000gn/T/com.microsoft.Outlook/Outlook%20Temp/JVET-W0081_test_3.xlsm" TargetMode="External"/><Relationship Id="rId1" Type="http://schemas.openxmlformats.org/officeDocument/2006/relationships/hyperlink" Target="file:///C:/var/folders/sx/hnycf4c56vz_tw1dr9k2sx540000gn/T/com.microsoft.Outlook/Outlook%20Temp/JVET-W0132_VTM-11.0_nnvc_vs_NN_confB.xlsm" TargetMode="External"/><Relationship Id="rId6" Type="http://schemas.openxmlformats.org/officeDocument/2006/relationships/hyperlink" Target="file:///C:/var/folders/sx/hnycf4c56vz_tw1dr9k2sx540000gn/T/com.microsoft.Outlook/Outlook%20Temp/JVET-V2016_Reporting_Template_with_anchor_data_d1_vs_rpr2_cfg4.xlsm" TargetMode="External"/><Relationship Id="rId5" Type="http://schemas.openxmlformats.org/officeDocument/2006/relationships/hyperlink" Target="file:///C:/var/folders/sx/hnycf4c56vz_tw1dr9k2sx540000gn/T/com.microsoft.Outlook/Outlook%20Temp/VTM-11.0_NNVC%20vs.%20Test2%20W0063.xlsm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file:///C:/var/folders/sx/hnycf4c56vz_tw1dr9k2sx540000gn/T/com.microsoft.Outlook/Outlook%20Temp/VTM-11.0_NNVC%20vs.%20Test1%20W0063.xlsm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jvet-experts.org/doc_end_user/current_document.php?id=10575" TargetMode="External"/><Relationship Id="rId3" Type="http://schemas.openxmlformats.org/officeDocument/2006/relationships/hyperlink" Target="https://jvet-experts.org/doc_end_user/current_document.php?id=10641" TargetMode="External"/><Relationship Id="rId7" Type="http://schemas.openxmlformats.org/officeDocument/2006/relationships/hyperlink" Target="file:///C:/Users/e00443164/Downloads/current_document.php" TargetMode="External"/><Relationship Id="rId2" Type="http://schemas.openxmlformats.org/officeDocument/2006/relationships/hyperlink" Target="file:///C:/Users/e00443164/Downloads/current_document.php" TargetMode="External"/><Relationship Id="rId1" Type="http://schemas.openxmlformats.org/officeDocument/2006/relationships/hyperlink" Target="https://jvet-experts.org/doc_end_user/current_document.php?id=10641" TargetMode="External"/><Relationship Id="rId6" Type="http://schemas.openxmlformats.org/officeDocument/2006/relationships/hyperlink" Target="https://jvet-experts.org/doc_end_user/documents/21_Teleconference/wg11/JVET-U0074-v4.zip" TargetMode="External"/><Relationship Id="rId5" Type="http://schemas.openxmlformats.org/officeDocument/2006/relationships/hyperlink" Target="https://jvet-experts.org/doc_end_user/current_document.php?id=10877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jvet-experts.org/doc_end_user/current_document.php?id=10947" TargetMode="External"/><Relationship Id="rId9" Type="http://schemas.openxmlformats.org/officeDocument/2006/relationships/hyperlink" Target="https://jvet-experts.org/doc_end_user/current_document.php?id=1098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jvet-experts.org/doc_end_user/current_document.php?id=10844" TargetMode="External"/><Relationship Id="rId3" Type="http://schemas.openxmlformats.org/officeDocument/2006/relationships/hyperlink" Target="https://jvet-experts.org/doc_end_user/current_document.php?id=10921" TargetMode="External"/><Relationship Id="rId7" Type="http://schemas.openxmlformats.org/officeDocument/2006/relationships/hyperlink" Target="https://jvet-experts.org/doc_end_user/current_document.php?id=10844" TargetMode="External"/><Relationship Id="rId2" Type="http://schemas.openxmlformats.org/officeDocument/2006/relationships/hyperlink" Target="https://jvet-experts.org/doc_end_user/current_document.php?id=10878" TargetMode="External"/><Relationship Id="rId1" Type="http://schemas.openxmlformats.org/officeDocument/2006/relationships/hyperlink" Target="file:///C:/Users/e00443164/Downloads/current_document.php" TargetMode="External"/><Relationship Id="rId6" Type="http://schemas.openxmlformats.org/officeDocument/2006/relationships/hyperlink" Target="https://jvet-experts.org/doc_end_user/documents/21_Teleconference/wg11/JVET-U0099-v2.zip" TargetMode="External"/><Relationship Id="rId5" Type="http://schemas.openxmlformats.org/officeDocument/2006/relationships/hyperlink" Target="https://jvet-experts.org/doc_end_user/current_document.php?id=10721" TargetMode="External"/><Relationship Id="rId10" Type="http://schemas.openxmlformats.org/officeDocument/2006/relationships/hyperlink" Target="https://jvet-experts.org/doc_end_user/current_document.php?id=10947" TargetMode="External"/><Relationship Id="rId4" Type="http://schemas.openxmlformats.org/officeDocument/2006/relationships/hyperlink" Target="https://jvet-experts.org/doc_end_user/current_document.php?id=10941" TargetMode="External"/><Relationship Id="rId9" Type="http://schemas.openxmlformats.org/officeDocument/2006/relationships/hyperlink" Target="https://jvet-experts.org/doc_end_user/current_document.php?id=10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opLeftCell="A4" zoomScale="88" zoomScaleNormal="88" workbookViewId="0">
      <selection activeCell="A16" sqref="A16"/>
    </sheetView>
  </sheetViews>
  <sheetFormatPr baseColWidth="10" defaultColWidth="8.83203125" defaultRowHeight="15" x14ac:dyDescent="0.2"/>
  <cols>
    <col min="1" max="1" width="15.1640625" customWidth="1"/>
    <col min="2" max="2" width="14.1640625" hidden="1" customWidth="1"/>
    <col min="3" max="3" width="37.1640625" customWidth="1"/>
    <col min="4" max="4" width="37.33203125" hidden="1" customWidth="1"/>
    <col min="5" max="5" width="25.5" customWidth="1"/>
    <col min="6" max="6" width="26.83203125" customWidth="1"/>
    <col min="7" max="7" width="20.33203125" customWidth="1"/>
    <col min="8" max="8" width="45.83203125" customWidth="1"/>
    <col min="9" max="9" width="15.5" customWidth="1"/>
    <col min="10" max="10" width="15.1640625" customWidth="1"/>
    <col min="11" max="11" width="28.83203125" hidden="1" customWidth="1"/>
    <col min="12" max="12" width="14.1640625" customWidth="1"/>
    <col min="13" max="13" width="37.1640625" customWidth="1"/>
    <col min="14" max="14" width="37.33203125" hidden="1" customWidth="1"/>
    <col min="15" max="15" width="25.5" customWidth="1"/>
    <col min="16" max="16" width="26.83203125" customWidth="1"/>
    <col min="17" max="17" width="20.33203125" customWidth="1"/>
    <col min="18" max="18" width="45.83203125" hidden="1" customWidth="1"/>
    <col min="19" max="20" width="9.5" customWidth="1"/>
    <col min="21" max="21" width="28.83203125" hidden="1" customWidth="1"/>
  </cols>
  <sheetData>
    <row r="1" spans="1:21" x14ac:dyDescent="0.2">
      <c r="A1" s="114" t="s">
        <v>191</v>
      </c>
      <c r="B1" s="114"/>
      <c r="C1" s="114"/>
      <c r="D1" s="114"/>
      <c r="E1" s="114"/>
      <c r="F1" s="114"/>
      <c r="G1" s="114"/>
      <c r="H1" s="114"/>
      <c r="I1" s="114"/>
      <c r="J1" s="114"/>
      <c r="L1" s="114" t="s">
        <v>192</v>
      </c>
      <c r="M1" s="114"/>
      <c r="N1" s="114"/>
      <c r="O1" s="114"/>
      <c r="P1" s="114"/>
      <c r="Q1" s="114"/>
      <c r="R1" s="114"/>
      <c r="S1" s="114"/>
      <c r="T1" s="114"/>
      <c r="U1" s="114"/>
    </row>
    <row r="2" spans="1:21" ht="32" x14ac:dyDescent="0.2">
      <c r="A2" s="52"/>
      <c r="B2" s="53" t="s">
        <v>80</v>
      </c>
      <c r="C2" s="53" t="s">
        <v>79</v>
      </c>
      <c r="D2" s="53" t="s">
        <v>81</v>
      </c>
      <c r="E2" s="53" t="s">
        <v>28</v>
      </c>
      <c r="F2" s="53" t="s">
        <v>30</v>
      </c>
      <c r="G2" s="53" t="s">
        <v>33</v>
      </c>
      <c r="H2" s="53" t="s">
        <v>31</v>
      </c>
      <c r="I2" s="53" t="s">
        <v>29</v>
      </c>
      <c r="J2" s="54" t="s">
        <v>78</v>
      </c>
      <c r="K2" s="47" t="s">
        <v>76</v>
      </c>
      <c r="L2" s="29" t="s">
        <v>80</v>
      </c>
      <c r="M2" s="15" t="s">
        <v>79</v>
      </c>
      <c r="N2" s="15" t="s">
        <v>81</v>
      </c>
      <c r="O2" s="15" t="s">
        <v>28</v>
      </c>
      <c r="P2" s="15" t="s">
        <v>30</v>
      </c>
      <c r="Q2" s="15" t="s">
        <v>33</v>
      </c>
      <c r="R2" s="15" t="s">
        <v>31</v>
      </c>
      <c r="S2" s="15" t="s">
        <v>29</v>
      </c>
      <c r="T2" s="16" t="s">
        <v>78</v>
      </c>
      <c r="U2" s="15" t="s">
        <v>76</v>
      </c>
    </row>
    <row r="3" spans="1:21" ht="32" hidden="1" x14ac:dyDescent="0.2">
      <c r="A3" s="52"/>
      <c r="B3" s="64" t="s">
        <v>0</v>
      </c>
      <c r="C3" s="65" t="s">
        <v>1</v>
      </c>
      <c r="D3" s="64" t="s">
        <v>2</v>
      </c>
      <c r="E3" s="57" t="s">
        <v>68</v>
      </c>
      <c r="F3" s="57" t="s">
        <v>38</v>
      </c>
      <c r="G3" s="62" t="s">
        <v>32</v>
      </c>
      <c r="H3" s="55" t="s">
        <v>34</v>
      </c>
      <c r="I3" s="55" t="s">
        <v>47</v>
      </c>
      <c r="J3" s="55" t="s">
        <v>37</v>
      </c>
      <c r="K3" s="48" t="s">
        <v>57</v>
      </c>
      <c r="L3" s="1" t="s">
        <v>0</v>
      </c>
      <c r="M3" s="13" t="s">
        <v>1</v>
      </c>
      <c r="N3" s="14" t="s">
        <v>2</v>
      </c>
      <c r="O3" s="6" t="s">
        <v>68</v>
      </c>
      <c r="P3" s="6" t="s">
        <v>38</v>
      </c>
      <c r="Q3" s="7" t="s">
        <v>32</v>
      </c>
      <c r="R3" s="8" t="s">
        <v>34</v>
      </c>
      <c r="S3" s="9" t="s">
        <v>47</v>
      </c>
      <c r="T3" s="8" t="s">
        <v>37</v>
      </c>
      <c r="U3" s="6" t="s">
        <v>57</v>
      </c>
    </row>
    <row r="4" spans="1:21" s="4" customFormat="1" ht="60" x14ac:dyDescent="0.2">
      <c r="A4" s="56" t="s">
        <v>139</v>
      </c>
      <c r="B4" s="66" t="s">
        <v>3</v>
      </c>
      <c r="C4" s="67" t="s">
        <v>4</v>
      </c>
      <c r="D4" s="67" t="s">
        <v>5</v>
      </c>
      <c r="E4" s="67" t="s">
        <v>69</v>
      </c>
      <c r="F4" s="67" t="s">
        <v>189</v>
      </c>
      <c r="G4" s="67" t="s">
        <v>188</v>
      </c>
      <c r="H4" s="67" t="s">
        <v>90</v>
      </c>
      <c r="I4" s="67" t="s">
        <v>48</v>
      </c>
      <c r="J4" s="67" t="s">
        <v>190</v>
      </c>
      <c r="K4" s="49" t="s">
        <v>35</v>
      </c>
      <c r="L4" s="3" t="s">
        <v>3</v>
      </c>
      <c r="M4" s="4" t="s">
        <v>4</v>
      </c>
      <c r="N4" s="4" t="s">
        <v>5</v>
      </c>
      <c r="O4" s="4" t="s">
        <v>69</v>
      </c>
      <c r="P4" s="4" t="s">
        <v>39</v>
      </c>
      <c r="Q4" s="4" t="s">
        <v>36</v>
      </c>
      <c r="R4" s="4" t="s">
        <v>90</v>
      </c>
      <c r="S4" s="4" t="s">
        <v>48</v>
      </c>
      <c r="T4" s="4" t="s">
        <v>37</v>
      </c>
      <c r="U4" s="4" t="s">
        <v>35</v>
      </c>
    </row>
    <row r="5" spans="1:21" ht="32" hidden="1" x14ac:dyDescent="0.2">
      <c r="A5" s="52"/>
      <c r="B5" s="64" t="s">
        <v>6</v>
      </c>
      <c r="C5" s="65" t="s">
        <v>7</v>
      </c>
      <c r="D5" s="65" t="s">
        <v>8</v>
      </c>
      <c r="E5" s="57" t="s">
        <v>83</v>
      </c>
      <c r="F5" s="57" t="s">
        <v>42</v>
      </c>
      <c r="G5" s="62" t="s">
        <v>43</v>
      </c>
      <c r="H5" s="55" t="s">
        <v>51</v>
      </c>
      <c r="I5" s="55" t="s">
        <v>50</v>
      </c>
      <c r="J5" s="57" t="s">
        <v>41</v>
      </c>
      <c r="K5" s="50" t="s">
        <v>40</v>
      </c>
      <c r="L5" s="1" t="s">
        <v>6</v>
      </c>
      <c r="M5" s="2" t="s">
        <v>7</v>
      </c>
      <c r="N5" s="2" t="s">
        <v>8</v>
      </c>
      <c r="O5" s="6" t="s">
        <v>83</v>
      </c>
      <c r="P5" s="6" t="s">
        <v>42</v>
      </c>
      <c r="Q5" s="7" t="s">
        <v>43</v>
      </c>
      <c r="R5" s="9" t="s">
        <v>51</v>
      </c>
      <c r="S5" s="9" t="s">
        <v>50</v>
      </c>
      <c r="T5" s="10" t="s">
        <v>41</v>
      </c>
      <c r="U5" s="9" t="s">
        <v>40</v>
      </c>
    </row>
    <row r="6" spans="1:21" ht="42" hidden="1" x14ac:dyDescent="0.2">
      <c r="A6" s="58"/>
      <c r="B6" s="66" t="s">
        <v>9</v>
      </c>
      <c r="C6" s="67" t="s">
        <v>10</v>
      </c>
      <c r="D6" s="67" t="s">
        <v>11</v>
      </c>
      <c r="E6" s="67" t="s">
        <v>68</v>
      </c>
      <c r="F6" s="67" t="s">
        <v>44</v>
      </c>
      <c r="G6" s="67" t="s">
        <v>45</v>
      </c>
      <c r="H6" s="67" t="s">
        <v>70</v>
      </c>
      <c r="I6" s="67" t="s">
        <v>49</v>
      </c>
      <c r="J6" s="67">
        <v>2000</v>
      </c>
      <c r="K6" s="49" t="s">
        <v>46</v>
      </c>
      <c r="L6" s="3" t="s">
        <v>9</v>
      </c>
      <c r="M6" s="4" t="s">
        <v>10</v>
      </c>
      <c r="N6" s="4" t="s">
        <v>11</v>
      </c>
      <c r="O6" s="4" t="s">
        <v>68</v>
      </c>
      <c r="P6" s="4" t="s">
        <v>44</v>
      </c>
      <c r="Q6" s="4" t="s">
        <v>45</v>
      </c>
      <c r="R6" s="4" t="s">
        <v>70</v>
      </c>
      <c r="S6" s="4" t="s">
        <v>49</v>
      </c>
      <c r="T6" s="20">
        <v>2000</v>
      </c>
      <c r="U6" s="4" t="s">
        <v>46</v>
      </c>
    </row>
    <row r="7" spans="1:21" ht="32" hidden="1" x14ac:dyDescent="0.2">
      <c r="A7" s="52"/>
      <c r="B7" s="64" t="s">
        <v>12</v>
      </c>
      <c r="C7" s="65" t="s">
        <v>13</v>
      </c>
      <c r="D7" s="65" t="s">
        <v>14</v>
      </c>
      <c r="E7" s="57" t="s">
        <v>82</v>
      </c>
      <c r="F7" s="57"/>
      <c r="G7" s="57"/>
      <c r="H7" s="55" t="s">
        <v>89</v>
      </c>
      <c r="I7" s="57"/>
      <c r="J7" s="57"/>
      <c r="K7" s="48"/>
      <c r="L7" s="1" t="s">
        <v>12</v>
      </c>
      <c r="M7" s="2" t="s">
        <v>13</v>
      </c>
      <c r="N7" s="2" t="s">
        <v>14</v>
      </c>
      <c r="O7" s="6" t="s">
        <v>82</v>
      </c>
      <c r="P7" s="6"/>
      <c r="Q7" s="10"/>
      <c r="R7" s="8" t="s">
        <v>89</v>
      </c>
      <c r="S7" s="6"/>
      <c r="T7" s="10"/>
      <c r="U7" s="6"/>
    </row>
    <row r="8" spans="1:21" ht="48" hidden="1" x14ac:dyDescent="0.2">
      <c r="A8" s="58"/>
      <c r="B8" s="66" t="s">
        <v>15</v>
      </c>
      <c r="C8" s="67" t="s">
        <v>16</v>
      </c>
      <c r="D8" s="67" t="s">
        <v>17</v>
      </c>
      <c r="E8" s="67" t="s">
        <v>75</v>
      </c>
      <c r="F8" s="67" t="s">
        <v>56</v>
      </c>
      <c r="G8" s="67" t="s">
        <v>55</v>
      </c>
      <c r="H8" s="67" t="s">
        <v>87</v>
      </c>
      <c r="I8" s="67" t="s">
        <v>54</v>
      </c>
      <c r="J8" s="67" t="s">
        <v>53</v>
      </c>
      <c r="K8" s="49" t="s">
        <v>52</v>
      </c>
      <c r="L8" s="3" t="s">
        <v>15</v>
      </c>
      <c r="M8" s="4" t="s">
        <v>16</v>
      </c>
      <c r="N8" s="4" t="s">
        <v>17</v>
      </c>
      <c r="O8" s="4" t="s">
        <v>75</v>
      </c>
      <c r="P8" s="4" t="s">
        <v>56</v>
      </c>
      <c r="Q8" s="4" t="s">
        <v>55</v>
      </c>
      <c r="R8" s="4" t="s">
        <v>87</v>
      </c>
      <c r="S8" s="4" t="s">
        <v>54</v>
      </c>
      <c r="T8" s="20" t="s">
        <v>53</v>
      </c>
      <c r="U8" s="4" t="s">
        <v>52</v>
      </c>
    </row>
    <row r="9" spans="1:21" ht="80" x14ac:dyDescent="0.2">
      <c r="A9" s="59" t="s">
        <v>157</v>
      </c>
      <c r="B9" s="64" t="s">
        <v>18</v>
      </c>
      <c r="C9" s="65" t="s">
        <v>158</v>
      </c>
      <c r="D9" s="65" t="s">
        <v>20</v>
      </c>
      <c r="E9" s="55" t="s">
        <v>68</v>
      </c>
      <c r="F9" s="55" t="s">
        <v>161</v>
      </c>
      <c r="G9" s="63" t="s">
        <v>162</v>
      </c>
      <c r="H9" s="55" t="s">
        <v>160</v>
      </c>
      <c r="I9" s="55" t="s">
        <v>59</v>
      </c>
      <c r="J9" s="57">
        <v>1430</v>
      </c>
      <c r="K9" s="51" t="s">
        <v>159</v>
      </c>
      <c r="L9" s="1" t="s">
        <v>18</v>
      </c>
      <c r="M9" s="2" t="s">
        <v>19</v>
      </c>
      <c r="N9" s="2" t="s">
        <v>20</v>
      </c>
      <c r="O9" s="9" t="s">
        <v>68</v>
      </c>
      <c r="P9" s="9" t="s">
        <v>85</v>
      </c>
      <c r="Q9" s="11" t="s">
        <v>60</v>
      </c>
      <c r="R9" s="8" t="s">
        <v>88</v>
      </c>
      <c r="S9" s="9" t="s">
        <v>59</v>
      </c>
      <c r="T9" s="10">
        <v>1400</v>
      </c>
      <c r="U9" s="12" t="s">
        <v>58</v>
      </c>
    </row>
    <row r="10" spans="1:21" ht="32" hidden="1" x14ac:dyDescent="0.2">
      <c r="A10" s="58"/>
      <c r="B10" s="66" t="s">
        <v>21</v>
      </c>
      <c r="C10" s="67" t="s">
        <v>22</v>
      </c>
      <c r="D10" s="67" t="s">
        <v>20</v>
      </c>
      <c r="E10" s="67" t="s">
        <v>68</v>
      </c>
      <c r="F10" s="67" t="s">
        <v>64</v>
      </c>
      <c r="G10" s="67" t="s">
        <v>63</v>
      </c>
      <c r="H10" s="67" t="s">
        <v>61</v>
      </c>
      <c r="I10" s="67" t="s">
        <v>62</v>
      </c>
      <c r="J10" s="67">
        <v>1430</v>
      </c>
      <c r="K10" s="49" t="s">
        <v>77</v>
      </c>
      <c r="L10" s="3" t="s">
        <v>21</v>
      </c>
      <c r="M10" s="4" t="s">
        <v>22</v>
      </c>
      <c r="N10" s="4" t="s">
        <v>20</v>
      </c>
      <c r="O10" s="4" t="s">
        <v>68</v>
      </c>
      <c r="P10" s="4" t="s">
        <v>64</v>
      </c>
      <c r="Q10" s="4" t="s">
        <v>63</v>
      </c>
      <c r="R10" s="4" t="s">
        <v>61</v>
      </c>
      <c r="S10" s="4" t="s">
        <v>62</v>
      </c>
      <c r="T10" s="20">
        <v>1400</v>
      </c>
      <c r="U10" s="4" t="s">
        <v>77</v>
      </c>
    </row>
    <row r="11" spans="1:21" ht="57" x14ac:dyDescent="0.2">
      <c r="A11" s="59" t="s">
        <v>163</v>
      </c>
      <c r="B11" s="64" t="s">
        <v>23</v>
      </c>
      <c r="C11" s="65" t="s">
        <v>164</v>
      </c>
      <c r="D11" s="65" t="s">
        <v>20</v>
      </c>
      <c r="E11" s="55" t="s">
        <v>68</v>
      </c>
      <c r="F11" s="55" t="s">
        <v>165</v>
      </c>
      <c r="G11" s="63" t="s">
        <v>166</v>
      </c>
      <c r="H11" s="55" t="s">
        <v>65</v>
      </c>
      <c r="I11" s="55" t="s">
        <v>59</v>
      </c>
      <c r="J11" s="57">
        <v>1430</v>
      </c>
      <c r="K11" s="51" t="s">
        <v>159</v>
      </c>
      <c r="L11" s="1" t="s">
        <v>23</v>
      </c>
      <c r="M11" s="2" t="s">
        <v>24</v>
      </c>
      <c r="N11" s="2" t="s">
        <v>20</v>
      </c>
      <c r="O11" s="9" t="s">
        <v>68</v>
      </c>
      <c r="P11" s="9" t="s">
        <v>86</v>
      </c>
      <c r="Q11" s="11" t="s">
        <v>66</v>
      </c>
      <c r="R11" s="8" t="s">
        <v>65</v>
      </c>
      <c r="S11" s="9" t="s">
        <v>59</v>
      </c>
      <c r="T11" s="10">
        <v>1400</v>
      </c>
      <c r="U11" s="12" t="s">
        <v>58</v>
      </c>
    </row>
    <row r="12" spans="1:21" ht="42" x14ac:dyDescent="0.2">
      <c r="A12" s="56" t="s">
        <v>145</v>
      </c>
      <c r="B12" s="66" t="s">
        <v>25</v>
      </c>
      <c r="C12" s="67" t="s">
        <v>26</v>
      </c>
      <c r="D12" s="67" t="s">
        <v>27</v>
      </c>
      <c r="E12" s="67" t="s">
        <v>67</v>
      </c>
      <c r="F12" s="68" t="s">
        <v>149</v>
      </c>
      <c r="G12" s="67" t="s">
        <v>147</v>
      </c>
      <c r="H12" s="67" t="s">
        <v>148</v>
      </c>
      <c r="I12" s="67" t="s">
        <v>73</v>
      </c>
      <c r="J12" s="67" t="s">
        <v>146</v>
      </c>
      <c r="K12" s="49" t="s">
        <v>74</v>
      </c>
      <c r="L12" s="3" t="s">
        <v>25</v>
      </c>
      <c r="M12" s="4" t="s">
        <v>26</v>
      </c>
      <c r="N12" s="4" t="s">
        <v>27</v>
      </c>
      <c r="O12" s="4" t="s">
        <v>67</v>
      </c>
      <c r="P12" s="4" t="s">
        <v>71</v>
      </c>
      <c r="Q12" s="4" t="s">
        <v>72</v>
      </c>
      <c r="R12" s="4" t="s">
        <v>84</v>
      </c>
      <c r="S12" s="4" t="s">
        <v>73</v>
      </c>
      <c r="T12" s="20">
        <v>100</v>
      </c>
      <c r="U12" s="4" t="s">
        <v>74</v>
      </c>
    </row>
    <row r="13" spans="1:21" ht="112" x14ac:dyDescent="0.2">
      <c r="A13" s="60" t="s">
        <v>140</v>
      </c>
      <c r="B13" s="57" t="s">
        <v>173</v>
      </c>
      <c r="C13" s="65" t="s">
        <v>141</v>
      </c>
      <c r="D13" s="57"/>
      <c r="E13" s="55" t="s">
        <v>68</v>
      </c>
      <c r="F13" s="69" t="s">
        <v>179</v>
      </c>
      <c r="G13" s="57"/>
      <c r="H13" s="61" t="s">
        <v>142</v>
      </c>
      <c r="I13" s="61" t="s">
        <v>143</v>
      </c>
      <c r="J13" s="57" t="s">
        <v>144</v>
      </c>
      <c r="Q13" s="5"/>
    </row>
    <row r="14" spans="1:21" ht="29" x14ac:dyDescent="0.2">
      <c r="A14" s="56" t="s">
        <v>150</v>
      </c>
      <c r="B14" s="66" t="s">
        <v>173</v>
      </c>
      <c r="C14" s="67" t="s">
        <v>151</v>
      </c>
      <c r="D14" s="67"/>
      <c r="E14" s="67" t="s">
        <v>152</v>
      </c>
      <c r="F14" s="68" t="s">
        <v>153</v>
      </c>
      <c r="G14" s="67"/>
      <c r="H14" s="67" t="s">
        <v>154</v>
      </c>
      <c r="I14" s="67" t="s">
        <v>155</v>
      </c>
      <c r="J14" s="67" t="s">
        <v>156</v>
      </c>
      <c r="K14" s="49"/>
    </row>
    <row r="15" spans="1:21" ht="48" x14ac:dyDescent="0.2">
      <c r="A15" s="60" t="s">
        <v>167</v>
      </c>
      <c r="B15" s="57" t="s">
        <v>173</v>
      </c>
      <c r="C15" s="65" t="s">
        <v>170</v>
      </c>
      <c r="D15" s="57"/>
      <c r="E15" s="55" t="s">
        <v>174</v>
      </c>
      <c r="F15" s="69" t="s">
        <v>178</v>
      </c>
      <c r="G15" s="63" t="s">
        <v>177</v>
      </c>
      <c r="H15" s="61" t="s">
        <v>176</v>
      </c>
      <c r="I15" s="61" t="s">
        <v>175</v>
      </c>
      <c r="J15" s="57">
        <v>150</v>
      </c>
    </row>
    <row r="16" spans="1:21" ht="32" x14ac:dyDescent="0.2">
      <c r="A16" s="56" t="s">
        <v>168</v>
      </c>
      <c r="B16" s="66" t="s">
        <v>173</v>
      </c>
      <c r="C16" s="67" t="s">
        <v>171</v>
      </c>
      <c r="D16" s="67"/>
      <c r="E16" s="67" t="s">
        <v>184</v>
      </c>
      <c r="F16" s="68" t="s">
        <v>182</v>
      </c>
      <c r="G16" s="67" t="s">
        <v>183</v>
      </c>
      <c r="H16" s="67" t="s">
        <v>180</v>
      </c>
      <c r="I16" s="67" t="s">
        <v>181</v>
      </c>
      <c r="J16" s="67">
        <v>37</v>
      </c>
      <c r="K16" s="49"/>
    </row>
    <row r="17" spans="1:11" ht="48" x14ac:dyDescent="0.2">
      <c r="A17" s="60" t="s">
        <v>169</v>
      </c>
      <c r="B17" s="57" t="s">
        <v>173</v>
      </c>
      <c r="C17" s="65" t="s">
        <v>172</v>
      </c>
      <c r="D17" s="57"/>
      <c r="E17" s="55" t="s">
        <v>152</v>
      </c>
      <c r="F17" s="69" t="s">
        <v>186</v>
      </c>
      <c r="G17" s="57"/>
      <c r="H17" s="61" t="s">
        <v>187</v>
      </c>
      <c r="I17" s="61" t="s">
        <v>185</v>
      </c>
      <c r="J17" s="57"/>
    </row>
    <row r="18" spans="1:11" ht="43" x14ac:dyDescent="0.2">
      <c r="A18" s="56" t="s">
        <v>105</v>
      </c>
      <c r="B18" s="66" t="s">
        <v>91</v>
      </c>
      <c r="C18" s="67" t="s">
        <v>92</v>
      </c>
      <c r="D18" s="67" t="s">
        <v>93</v>
      </c>
      <c r="E18" s="67" t="s">
        <v>97</v>
      </c>
      <c r="F18" s="68" t="s">
        <v>116</v>
      </c>
      <c r="G18" s="67" t="s">
        <v>115</v>
      </c>
      <c r="H18" s="67" t="s">
        <v>112</v>
      </c>
      <c r="I18" s="67" t="s">
        <v>111</v>
      </c>
      <c r="J18" s="67">
        <v>34</v>
      </c>
      <c r="K18" s="34">
        <v>34</v>
      </c>
    </row>
  </sheetData>
  <mergeCells count="2">
    <mergeCell ref="A1:J1"/>
    <mergeCell ref="L1:U1"/>
  </mergeCells>
  <phoneticPr fontId="18" type="noConversion"/>
  <hyperlinks>
    <hyperlink ref="N3" r:id="rId1" display="mailto:baixiu.wz@alibaba-inc.com" xr:uid="{00000000-0004-0000-0000-000000000000}"/>
    <hyperlink ref="A4" r:id="rId2" display="https://jvet-experts.org/doc_end_user/current_document.php?id=10872" xr:uid="{00000000-0004-0000-0000-000001000000}"/>
    <hyperlink ref="B3" r:id="rId3" display="https://jvet-experts.org/doc_end_user/current_document.php?id=10722" xr:uid="{00000000-0004-0000-0000-000002000000}"/>
    <hyperlink ref="D3" r:id="rId4" display="mailto:baixiu.wz@alibaba-inc.com" xr:uid="{00000000-0004-0000-0000-000003000000}"/>
    <hyperlink ref="B4" r:id="rId5" display="https://jvet-experts.org/doc_end_user/current_document.php?id=10723" xr:uid="{00000000-0004-0000-0000-000004000000}"/>
    <hyperlink ref="B5" r:id="rId6" display="https://jvet-experts.org/doc_end_user/current_document.php?id=10724" xr:uid="{00000000-0004-0000-0000-000005000000}"/>
    <hyperlink ref="B6" r:id="rId7" xr:uid="{00000000-0004-0000-0000-000006000000}"/>
    <hyperlink ref="B7" r:id="rId8" display="https://jvet-experts.org/doc_end_user/current_document.php?id=10739" xr:uid="{00000000-0004-0000-0000-000007000000}"/>
    <hyperlink ref="B8" r:id="rId9" display="https://jvet-experts.org/doc_end_user/current_document.php?id=10740" xr:uid="{00000000-0004-0000-0000-000008000000}"/>
    <hyperlink ref="B9" r:id="rId10" display="https://jvet-experts.org/doc_end_user/current_document.php?id=10748" xr:uid="{00000000-0004-0000-0000-000009000000}"/>
    <hyperlink ref="B10" r:id="rId11" display="https://jvet-experts.org/doc_end_user/current_document.php?id=10749" xr:uid="{00000000-0004-0000-0000-00000A000000}"/>
    <hyperlink ref="B11" r:id="rId12" display="https://jvet-experts.org/doc_end_user/current_document.php?id=10750" xr:uid="{00000000-0004-0000-0000-00000B000000}"/>
    <hyperlink ref="B12" r:id="rId13" display="https://jvet-experts.org/doc_end_user/current_document.php?id=10753" xr:uid="{00000000-0004-0000-0000-00000C000000}"/>
    <hyperlink ref="A13" r:id="rId14" display="https://jvet-experts.org/doc_end_user/current_document.php?id=10874" xr:uid="{00000000-0004-0000-0000-00000D000000}"/>
    <hyperlink ref="A12" r:id="rId15" display="https://jvet-experts.org/doc_end_user/current_document.php?id=10897" xr:uid="{00000000-0004-0000-0000-00000E000000}"/>
    <hyperlink ref="A14" r:id="rId16" display="https://jvet-experts.org/doc_end_user/current_document.php?id=10915" xr:uid="{00000000-0004-0000-0000-00000F000000}"/>
    <hyperlink ref="A9" r:id="rId17" xr:uid="{00000000-0004-0000-0000-000010000000}"/>
    <hyperlink ref="A15" r:id="rId18" display="https://jvet-experts.org/doc_end_user/current_document.php?id=10927" xr:uid="{00000000-0004-0000-0000-000011000000}"/>
    <hyperlink ref="A16" r:id="rId19" display="https://jvet-experts.org/doc_end_user/current_document.php?id=10929" xr:uid="{00000000-0004-0000-0000-000012000000}"/>
    <hyperlink ref="A17" r:id="rId20" display="https://jvet-experts.org/doc_end_user/current_document.php?id=10961" xr:uid="{00000000-0004-0000-0000-000013000000}"/>
    <hyperlink ref="L3" r:id="rId21" display="https://jvet-experts.org/doc_end_user/current_document.php?id=10722" xr:uid="{00000000-0004-0000-0000-000014000000}"/>
    <hyperlink ref="L4" r:id="rId22" display="https://jvet-experts.org/doc_end_user/current_document.php?id=10723" xr:uid="{00000000-0004-0000-0000-000015000000}"/>
    <hyperlink ref="L5" r:id="rId23" display="https://jvet-experts.org/doc_end_user/current_document.php?id=10724" xr:uid="{00000000-0004-0000-0000-000016000000}"/>
    <hyperlink ref="L6" r:id="rId24" xr:uid="{00000000-0004-0000-0000-000017000000}"/>
    <hyperlink ref="L7" r:id="rId25" display="https://jvet-experts.org/doc_end_user/current_document.php?id=10739" xr:uid="{00000000-0004-0000-0000-000018000000}"/>
    <hyperlink ref="L8" r:id="rId26" display="https://jvet-experts.org/doc_end_user/current_document.php?id=10740" xr:uid="{00000000-0004-0000-0000-000019000000}"/>
    <hyperlink ref="L9" r:id="rId27" display="https://jvet-experts.org/doc_end_user/current_document.php?id=10748" xr:uid="{00000000-0004-0000-0000-00001A000000}"/>
    <hyperlink ref="L10" r:id="rId28" display="https://jvet-experts.org/doc_end_user/current_document.php?id=10749" xr:uid="{00000000-0004-0000-0000-00001B000000}"/>
    <hyperlink ref="L11" r:id="rId29" display="https://jvet-experts.org/doc_end_user/current_document.php?id=10750" xr:uid="{00000000-0004-0000-0000-00001C000000}"/>
    <hyperlink ref="L12" r:id="rId30" display="https://jvet-experts.org/doc_end_user/current_document.php?id=10753" xr:uid="{00000000-0004-0000-0000-00001D000000}"/>
    <hyperlink ref="B18" r:id="rId31" display="C:\Users\e00443164\Downloads\current_document.php?id=10764" xr:uid="{00000000-0004-0000-0000-00001E000000}"/>
    <hyperlink ref="E18" r:id="rId32" display="https://jvet-experts.org/doc_end_user/current_document.php?id=10641" xr:uid="{00000000-0004-0000-0000-00001F000000}"/>
    <hyperlink ref="A18" r:id="rId33" display="https://jvet-experts.org/doc_end_user/current_document.php?id=10960" xr:uid="{00000000-0004-0000-0000-000020000000}"/>
    <hyperlink ref="H18" r:id="rId34" display="https://jvet-experts.org/doc_end_user/current_document.php?id=10947" xr:uid="{00000000-0004-0000-0000-00002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35"/>
  <sheetViews>
    <sheetView tabSelected="1" zoomScale="130" zoomScaleNormal="130" workbookViewId="0">
      <selection activeCell="B3" sqref="B3"/>
    </sheetView>
  </sheetViews>
  <sheetFormatPr baseColWidth="10" defaultColWidth="8.83203125" defaultRowHeight="15" x14ac:dyDescent="0.2"/>
  <cols>
    <col min="1" max="1" width="5" customWidth="1"/>
    <col min="2" max="2" width="29.6640625" customWidth="1"/>
    <col min="3" max="3" width="19.33203125" customWidth="1"/>
    <col min="4" max="4" width="13.33203125" customWidth="1"/>
    <col min="5" max="6" width="10.83203125" customWidth="1"/>
    <col min="7" max="7" width="13.33203125" customWidth="1"/>
    <col min="8" max="8" width="20" customWidth="1"/>
    <col min="9" max="20" width="8.83203125" customWidth="1"/>
    <col min="21" max="21" width="102" customWidth="1"/>
    <col min="22" max="22" width="10.33203125" customWidth="1"/>
    <col min="25" max="25" width="10" customWidth="1"/>
    <col min="27" max="27" width="11" customWidth="1"/>
    <col min="28" max="28" width="10.33203125" customWidth="1"/>
    <col min="31" max="31" width="10.33203125" customWidth="1"/>
    <col min="34" max="34" width="10.6640625" customWidth="1"/>
    <col min="38" max="38" width="10.6640625" customWidth="1"/>
    <col min="40" max="40" width="12.5" customWidth="1"/>
  </cols>
  <sheetData>
    <row r="1" spans="1:40" x14ac:dyDescent="0.2">
      <c r="A1" s="74"/>
      <c r="B1" s="75"/>
      <c r="C1" s="75"/>
      <c r="D1" s="75"/>
      <c r="E1" s="75"/>
      <c r="F1" s="75"/>
      <c r="G1" s="75"/>
      <c r="H1" s="76"/>
      <c r="I1" s="115" t="s">
        <v>229</v>
      </c>
      <c r="J1" s="116"/>
      <c r="K1" s="117"/>
      <c r="L1" s="115" t="s">
        <v>230</v>
      </c>
      <c r="M1" s="116"/>
      <c r="N1" s="117"/>
      <c r="O1" s="115" t="s">
        <v>243</v>
      </c>
      <c r="P1" s="116"/>
      <c r="Q1" s="117"/>
      <c r="R1" s="115" t="s">
        <v>242</v>
      </c>
      <c r="S1" s="116"/>
      <c r="T1" s="117"/>
      <c r="U1" t="s">
        <v>247</v>
      </c>
      <c r="V1" s="115" t="s">
        <v>245</v>
      </c>
      <c r="W1" s="116"/>
      <c r="X1" s="117"/>
      <c r="Y1" s="115" t="s">
        <v>246</v>
      </c>
      <c r="Z1" s="116"/>
      <c r="AA1" s="117"/>
      <c r="AB1" s="115" t="s">
        <v>254</v>
      </c>
      <c r="AC1" s="116"/>
      <c r="AD1" s="117"/>
      <c r="AE1" s="115" t="s">
        <v>255</v>
      </c>
      <c r="AF1" s="116"/>
      <c r="AG1" s="117"/>
      <c r="AH1" s="118" t="s">
        <v>266</v>
      </c>
      <c r="AI1" s="119"/>
      <c r="AJ1" s="120"/>
      <c r="AL1" s="115" t="s">
        <v>261</v>
      </c>
      <c r="AM1" s="116"/>
      <c r="AN1" s="117"/>
    </row>
    <row r="2" spans="1:40" ht="41.5" customHeight="1" x14ac:dyDescent="0.2">
      <c r="A2" s="77"/>
      <c r="B2" s="71" t="s">
        <v>219</v>
      </c>
      <c r="C2" s="71" t="s">
        <v>28</v>
      </c>
      <c r="D2" s="71" t="s">
        <v>217</v>
      </c>
      <c r="E2" s="71" t="s">
        <v>207</v>
      </c>
      <c r="F2" s="71" t="s">
        <v>249</v>
      </c>
      <c r="G2" s="71" t="s">
        <v>267</v>
      </c>
      <c r="H2" s="72" t="s">
        <v>268</v>
      </c>
      <c r="I2" s="70" t="s">
        <v>220</v>
      </c>
      <c r="J2" s="71" t="s">
        <v>221</v>
      </c>
      <c r="K2" s="72" t="s">
        <v>222</v>
      </c>
      <c r="L2" s="70" t="s">
        <v>220</v>
      </c>
      <c r="M2" s="71" t="s">
        <v>221</v>
      </c>
      <c r="N2" s="72" t="s">
        <v>222</v>
      </c>
      <c r="O2" s="70" t="s">
        <v>220</v>
      </c>
      <c r="P2" s="71" t="s">
        <v>221</v>
      </c>
      <c r="Q2" s="72" t="s">
        <v>222</v>
      </c>
      <c r="R2" s="70" t="s">
        <v>220</v>
      </c>
      <c r="S2" s="71" t="s">
        <v>221</v>
      </c>
      <c r="T2" s="72" t="s">
        <v>222</v>
      </c>
      <c r="V2" s="71" t="s">
        <v>215</v>
      </c>
      <c r="W2" s="71" t="s">
        <v>216</v>
      </c>
      <c r="X2" s="71" t="s">
        <v>244</v>
      </c>
      <c r="Y2" s="71" t="s">
        <v>215</v>
      </c>
      <c r="Z2" s="71" t="s">
        <v>216</v>
      </c>
      <c r="AA2" s="71" t="s">
        <v>244</v>
      </c>
      <c r="AB2" s="71" t="s">
        <v>215</v>
      </c>
      <c r="AC2" s="71" t="s">
        <v>216</v>
      </c>
      <c r="AD2" s="71" t="s">
        <v>244</v>
      </c>
      <c r="AE2" s="71" t="s">
        <v>215</v>
      </c>
      <c r="AF2" s="71" t="s">
        <v>216</v>
      </c>
      <c r="AG2" s="71" t="s">
        <v>244</v>
      </c>
      <c r="AH2" s="71" t="s">
        <v>215</v>
      </c>
      <c r="AI2" s="71" t="s">
        <v>216</v>
      </c>
      <c r="AJ2" s="71" t="s">
        <v>244</v>
      </c>
      <c r="AL2" s="71" t="s">
        <v>262</v>
      </c>
      <c r="AM2" s="71" t="s">
        <v>263</v>
      </c>
      <c r="AN2" s="71" t="s">
        <v>264</v>
      </c>
    </row>
    <row r="3" spans="1:40" ht="17.5" customHeight="1" x14ac:dyDescent="0.2">
      <c r="A3" s="80" t="s">
        <v>223</v>
      </c>
      <c r="B3" s="91" t="s">
        <v>239</v>
      </c>
      <c r="C3" s="80" t="s">
        <v>215</v>
      </c>
      <c r="D3" s="80" t="s">
        <v>218</v>
      </c>
      <c r="E3" s="80" t="s">
        <v>206</v>
      </c>
      <c r="F3" s="80" t="s">
        <v>250</v>
      </c>
      <c r="G3" s="80">
        <f>(16*8+32*4)/1000000</f>
        <v>2.5599999999999999E-4</v>
      </c>
      <c r="H3" s="80">
        <f>0.024</f>
        <v>2.4E-2</v>
      </c>
      <c r="I3" s="93" t="s">
        <v>235</v>
      </c>
      <c r="J3" s="94" t="s">
        <v>235</v>
      </c>
      <c r="K3" s="95" t="s">
        <v>235</v>
      </c>
      <c r="L3" s="93" t="s">
        <v>235</v>
      </c>
      <c r="M3" s="94" t="s">
        <v>235</v>
      </c>
      <c r="N3" s="95" t="s">
        <v>235</v>
      </c>
      <c r="O3" s="93">
        <v>4.08</v>
      </c>
      <c r="P3" s="94">
        <v>-39.24</v>
      </c>
      <c r="Q3" s="95">
        <v>-14.45</v>
      </c>
      <c r="R3" s="93">
        <v>3.41</v>
      </c>
      <c r="S3" s="94">
        <v>-7.75</v>
      </c>
      <c r="T3" s="95">
        <v>-5.56</v>
      </c>
      <c r="U3" s="109" t="s">
        <v>257</v>
      </c>
      <c r="V3" s="83">
        <f>-O3/100</f>
        <v>-4.0800000000000003E-2</v>
      </c>
      <c r="W3" s="83"/>
      <c r="X3" s="78"/>
      <c r="Y3" s="81">
        <f>-(P3+Q3)/2/100</f>
        <v>0.26844999999999997</v>
      </c>
      <c r="Z3" s="81"/>
      <c r="AA3" s="78"/>
      <c r="AB3" s="83">
        <f>-$R3/100</f>
        <v>-3.4099999999999998E-2</v>
      </c>
      <c r="AC3" s="83"/>
      <c r="AD3" s="83"/>
      <c r="AE3" s="81">
        <f>-($S3+$T3)/2/100</f>
        <v>6.6549999999999998E-2</v>
      </c>
      <c r="AF3" s="81"/>
      <c r="AG3" s="81"/>
      <c r="AH3" s="78">
        <f>$G3*4</f>
        <v>1.024E-3</v>
      </c>
      <c r="AI3" s="78"/>
      <c r="AJ3" s="78"/>
      <c r="AK3" s="78"/>
      <c r="AL3" s="112" t="s">
        <v>265</v>
      </c>
      <c r="AM3" s="78">
        <v>30</v>
      </c>
      <c r="AN3" s="78">
        <f>AM3*10^12/3840/2160/60/1000</f>
        <v>60.28163580246914</v>
      </c>
    </row>
    <row r="4" spans="1:40" s="78" customFormat="1" x14ac:dyDescent="0.2">
      <c r="A4" s="92" t="s">
        <v>223</v>
      </c>
      <c r="B4" s="91" t="s">
        <v>106</v>
      </c>
      <c r="C4" s="92" t="s">
        <v>216</v>
      </c>
      <c r="D4" s="92" t="s">
        <v>252</v>
      </c>
      <c r="E4" s="92" t="s">
        <v>234</v>
      </c>
      <c r="F4" s="92" t="s">
        <v>259</v>
      </c>
      <c r="G4" s="107">
        <v>0.131299</v>
      </c>
      <c r="H4" s="78">
        <v>124</v>
      </c>
      <c r="I4" s="93" t="s">
        <v>235</v>
      </c>
      <c r="J4" s="94" t="s">
        <v>235</v>
      </c>
      <c r="K4" s="95" t="s">
        <v>235</v>
      </c>
      <c r="L4" s="93">
        <v>3.3</v>
      </c>
      <c r="M4" s="94">
        <v>3.16</v>
      </c>
      <c r="N4" s="95">
        <v>2.66</v>
      </c>
      <c r="O4" s="93" t="s">
        <v>235</v>
      </c>
      <c r="P4" s="94" t="s">
        <v>235</v>
      </c>
      <c r="Q4" s="95" t="s">
        <v>235</v>
      </c>
      <c r="R4" s="93">
        <v>3.81</v>
      </c>
      <c r="S4" s="94">
        <v>6.11</v>
      </c>
      <c r="T4" s="95">
        <v>3.15</v>
      </c>
      <c r="U4" s="109" t="s">
        <v>287</v>
      </c>
      <c r="V4" s="83"/>
      <c r="W4" s="83"/>
      <c r="Y4" s="81"/>
      <c r="Z4" s="81"/>
      <c r="AB4" s="83"/>
      <c r="AC4" s="83">
        <f>-$R4/100</f>
        <v>-3.8100000000000002E-2</v>
      </c>
      <c r="AD4" s="83"/>
      <c r="AE4" s="81"/>
      <c r="AF4" s="81">
        <f>-($S4+$T4)/2/100</f>
        <v>-4.6300000000000001E-2</v>
      </c>
      <c r="AG4" s="81"/>
      <c r="AI4" s="78">
        <f t="shared" ref="AH4:AJ23" si="0">$G4*4</f>
        <v>0.525196</v>
      </c>
    </row>
    <row r="5" spans="1:40" x14ac:dyDescent="0.2">
      <c r="A5" s="80" t="s">
        <v>223</v>
      </c>
      <c r="B5" s="91" t="s">
        <v>240</v>
      </c>
      <c r="C5" s="80" t="s">
        <v>215</v>
      </c>
      <c r="D5" s="80" t="s">
        <v>218</v>
      </c>
      <c r="E5" s="80" t="s">
        <v>208</v>
      </c>
      <c r="F5" s="80" t="s">
        <v>259</v>
      </c>
      <c r="G5" s="80">
        <v>0.48</v>
      </c>
      <c r="H5" s="80">
        <v>122</v>
      </c>
      <c r="I5" s="93" t="s">
        <v>235</v>
      </c>
      <c r="J5" s="94" t="s">
        <v>235</v>
      </c>
      <c r="K5" s="95" t="s">
        <v>235</v>
      </c>
      <c r="L5" s="93" t="s">
        <v>235</v>
      </c>
      <c r="M5" s="94" t="s">
        <v>235</v>
      </c>
      <c r="N5" s="95" t="s">
        <v>235</v>
      </c>
      <c r="O5" s="93">
        <v>1.4</v>
      </c>
      <c r="P5" s="94">
        <v>-54.57</v>
      </c>
      <c r="Q5" s="95">
        <v>-23.96</v>
      </c>
      <c r="R5" s="93" t="s">
        <v>235</v>
      </c>
      <c r="S5" s="94" t="s">
        <v>235</v>
      </c>
      <c r="T5" s="95" t="s">
        <v>235</v>
      </c>
      <c r="U5" s="109" t="s">
        <v>257</v>
      </c>
      <c r="V5" s="83">
        <f t="shared" ref="V5:V8" si="1">-O5/100</f>
        <v>-1.3999999999999999E-2</v>
      </c>
      <c r="W5" s="83"/>
      <c r="X5" s="78"/>
      <c r="Y5" s="81">
        <f t="shared" ref="Y5:Y8" si="2">-(P5+Q5)/2/100</f>
        <v>0.39265</v>
      </c>
      <c r="Z5" s="81"/>
      <c r="AA5" s="78"/>
      <c r="AB5" s="83"/>
      <c r="AC5" s="83"/>
      <c r="AD5" s="83"/>
      <c r="AE5" s="81"/>
      <c r="AF5" s="81"/>
      <c r="AG5" s="81"/>
      <c r="AH5" s="78">
        <f t="shared" si="0"/>
        <v>1.92</v>
      </c>
      <c r="AI5" s="78"/>
      <c r="AJ5" s="78"/>
      <c r="AK5" s="78"/>
      <c r="AL5" s="78"/>
      <c r="AM5" s="78"/>
      <c r="AN5" s="78"/>
    </row>
    <row r="6" spans="1:40" x14ac:dyDescent="0.2">
      <c r="A6" s="80" t="s">
        <v>223</v>
      </c>
      <c r="B6" s="91" t="s">
        <v>241</v>
      </c>
      <c r="C6" s="80" t="s">
        <v>215</v>
      </c>
      <c r="D6" s="80" t="s">
        <v>218</v>
      </c>
      <c r="E6" s="80" t="s">
        <v>208</v>
      </c>
      <c r="F6" s="80" t="s">
        <v>259</v>
      </c>
      <c r="G6" s="80">
        <v>0.48</v>
      </c>
      <c r="H6" s="80">
        <v>122</v>
      </c>
      <c r="I6" s="93" t="s">
        <v>235</v>
      </c>
      <c r="J6" s="94" t="s">
        <v>235</v>
      </c>
      <c r="K6" s="95" t="s">
        <v>235</v>
      </c>
      <c r="L6" s="93" t="s">
        <v>235</v>
      </c>
      <c r="M6" s="94" t="s">
        <v>235</v>
      </c>
      <c r="N6" s="95" t="s">
        <v>235</v>
      </c>
      <c r="O6" s="93">
        <v>2.4</v>
      </c>
      <c r="P6" s="94">
        <v>-18.25</v>
      </c>
      <c r="Q6" s="95">
        <v>-13.13</v>
      </c>
      <c r="R6" s="93" t="s">
        <v>235</v>
      </c>
      <c r="S6" s="94" t="s">
        <v>235</v>
      </c>
      <c r="T6" s="95" t="s">
        <v>235</v>
      </c>
      <c r="U6" s="109" t="s">
        <v>257</v>
      </c>
      <c r="V6" s="83">
        <f t="shared" si="1"/>
        <v>-2.4E-2</v>
      </c>
      <c r="W6" s="83"/>
      <c r="X6" s="78"/>
      <c r="Y6" s="81">
        <f t="shared" si="2"/>
        <v>0.15690000000000001</v>
      </c>
      <c r="Z6" s="81"/>
      <c r="AA6" s="78"/>
      <c r="AB6" s="83"/>
      <c r="AC6" s="83"/>
      <c r="AD6" s="83"/>
      <c r="AE6" s="81"/>
      <c r="AF6" s="81"/>
      <c r="AG6" s="81"/>
      <c r="AH6" s="78">
        <f t="shared" si="0"/>
        <v>1.92</v>
      </c>
      <c r="AI6" s="78"/>
      <c r="AJ6" s="78"/>
      <c r="AK6" s="78"/>
      <c r="AL6" s="78"/>
      <c r="AM6" s="78"/>
      <c r="AN6" s="78"/>
    </row>
    <row r="7" spans="1:40" x14ac:dyDescent="0.2">
      <c r="A7" s="80" t="s">
        <v>223</v>
      </c>
      <c r="B7" s="89" t="str">
        <f>'EE1-SuperRes'!A4</f>
        <v>JVET-W0105</v>
      </c>
      <c r="C7" s="80" t="s">
        <v>215</v>
      </c>
      <c r="D7" s="80" t="s">
        <v>218</v>
      </c>
      <c r="E7" s="80" t="s">
        <v>212</v>
      </c>
      <c r="F7" s="80" t="s">
        <v>259</v>
      </c>
      <c r="G7" s="80">
        <v>2.7</v>
      </c>
      <c r="H7" s="80">
        <v>344</v>
      </c>
      <c r="I7" s="93" t="s">
        <v>235</v>
      </c>
      <c r="J7" s="94" t="s">
        <v>235</v>
      </c>
      <c r="K7" s="95" t="s">
        <v>235</v>
      </c>
      <c r="L7" s="93" t="s">
        <v>235</v>
      </c>
      <c r="M7" s="94" t="s">
        <v>235</v>
      </c>
      <c r="N7" s="95" t="s">
        <v>235</v>
      </c>
      <c r="O7" s="93">
        <v>4.5</v>
      </c>
      <c r="P7" s="94">
        <v>-36.4</v>
      </c>
      <c r="Q7" s="95">
        <v>-18.100000000000001</v>
      </c>
      <c r="R7" s="93">
        <v>8.5</v>
      </c>
      <c r="S7" s="94">
        <v>-56.8</v>
      </c>
      <c r="T7" s="95">
        <v>-11.15</v>
      </c>
      <c r="U7" s="109" t="s">
        <v>257</v>
      </c>
      <c r="V7" s="83">
        <f t="shared" si="1"/>
        <v>-4.4999999999999998E-2</v>
      </c>
      <c r="W7" s="83"/>
      <c r="X7" s="78"/>
      <c r="Y7" s="81">
        <f t="shared" si="2"/>
        <v>0.27250000000000002</v>
      </c>
      <c r="Z7" s="81"/>
      <c r="AA7" s="78"/>
      <c r="AB7" s="83">
        <f>-$R7/100</f>
        <v>-8.5000000000000006E-2</v>
      </c>
      <c r="AC7" s="83"/>
      <c r="AD7" s="83"/>
      <c r="AE7" s="81">
        <f>-($S7+$T7)/2/100</f>
        <v>0.33975</v>
      </c>
      <c r="AF7" s="81"/>
      <c r="AG7" s="81"/>
      <c r="AH7" s="78">
        <f t="shared" si="0"/>
        <v>10.8</v>
      </c>
      <c r="AI7" s="78"/>
      <c r="AJ7" s="78"/>
      <c r="AK7" s="78"/>
      <c r="AL7" s="78"/>
      <c r="AM7" s="78"/>
      <c r="AN7" s="78"/>
    </row>
    <row r="8" spans="1:40" x14ac:dyDescent="0.2">
      <c r="A8" s="80" t="s">
        <v>223</v>
      </c>
      <c r="B8" s="89" t="s">
        <v>120</v>
      </c>
      <c r="C8" s="80" t="s">
        <v>215</v>
      </c>
      <c r="D8" s="80" t="s">
        <v>218</v>
      </c>
      <c r="E8" s="80" t="s">
        <v>209</v>
      </c>
      <c r="F8" s="80" t="s">
        <v>258</v>
      </c>
      <c r="G8" s="108">
        <f>17.1*5/4</f>
        <v>21.375</v>
      </c>
      <c r="H8" s="106" t="e">
        <f>NA()</f>
        <v>#N/A</v>
      </c>
      <c r="I8" s="93" t="s">
        <v>235</v>
      </c>
      <c r="J8" s="94" t="s">
        <v>235</v>
      </c>
      <c r="K8" s="95" t="s">
        <v>235</v>
      </c>
      <c r="L8" s="93" t="s">
        <v>235</v>
      </c>
      <c r="M8" s="94" t="s">
        <v>235</v>
      </c>
      <c r="N8" s="95" t="s">
        <v>235</v>
      </c>
      <c r="O8" s="93">
        <v>9.6999999999999993</v>
      </c>
      <c r="P8" s="94">
        <v>-31.3</v>
      </c>
      <c r="Q8" s="95">
        <v>-13.2</v>
      </c>
      <c r="R8" s="93" t="s">
        <v>235</v>
      </c>
      <c r="S8" s="94" t="s">
        <v>235</v>
      </c>
      <c r="T8" s="95" t="s">
        <v>235</v>
      </c>
      <c r="U8" s="109" t="s">
        <v>276</v>
      </c>
      <c r="V8" s="83">
        <f t="shared" si="1"/>
        <v>-9.6999999999999989E-2</v>
      </c>
      <c r="W8" s="83"/>
      <c r="X8" s="78"/>
      <c r="Y8" s="81">
        <f t="shared" si="2"/>
        <v>0.2225</v>
      </c>
      <c r="Z8" s="81"/>
      <c r="AA8" s="78"/>
      <c r="AB8" s="83"/>
      <c r="AC8" s="83"/>
      <c r="AD8" s="83"/>
      <c r="AE8" s="81"/>
      <c r="AF8" s="81"/>
      <c r="AG8" s="81"/>
      <c r="AH8" s="78">
        <f t="shared" si="0"/>
        <v>85.5</v>
      </c>
      <c r="AI8" s="78"/>
      <c r="AJ8" s="78"/>
      <c r="AK8" s="78"/>
      <c r="AL8" s="78"/>
      <c r="AM8" s="78"/>
      <c r="AN8" s="78"/>
    </row>
    <row r="9" spans="1:40" x14ac:dyDescent="0.2">
      <c r="A9" s="80" t="s">
        <v>223</v>
      </c>
      <c r="B9" s="89" t="s">
        <v>103</v>
      </c>
      <c r="C9" s="80" t="s">
        <v>216</v>
      </c>
      <c r="D9" s="80" t="s">
        <v>218</v>
      </c>
      <c r="E9" s="80" t="s">
        <v>212</v>
      </c>
      <c r="F9" s="80" t="s">
        <v>259</v>
      </c>
      <c r="G9" s="108">
        <v>8</v>
      </c>
      <c r="H9" s="80">
        <v>624</v>
      </c>
      <c r="I9" s="96">
        <v>8.43</v>
      </c>
      <c r="J9" s="97">
        <v>21.86</v>
      </c>
      <c r="K9" s="98">
        <v>22.25</v>
      </c>
      <c r="L9" s="96">
        <v>7.61</v>
      </c>
      <c r="M9" s="97">
        <v>17.87</v>
      </c>
      <c r="N9" s="98">
        <v>19.989999999999998</v>
      </c>
      <c r="O9" s="96">
        <v>8.6999999999999993</v>
      </c>
      <c r="P9" s="97">
        <v>19.8</v>
      </c>
      <c r="Q9" s="98">
        <v>20.399999999999999</v>
      </c>
      <c r="R9" s="96">
        <v>8.8000000000000007</v>
      </c>
      <c r="S9" s="97">
        <v>18.899999999999999</v>
      </c>
      <c r="T9" s="98">
        <v>19.600000000000001</v>
      </c>
      <c r="U9" s="110" t="s">
        <v>277</v>
      </c>
      <c r="V9" s="83"/>
      <c r="W9" s="83">
        <f>-O9/100</f>
        <v>-8.6999999999999994E-2</v>
      </c>
      <c r="X9" s="78"/>
      <c r="Y9" s="81"/>
      <c r="Z9" s="81">
        <f>-(P9+Q9)/2/100</f>
        <v>-0.20100000000000001</v>
      </c>
      <c r="AA9" s="78"/>
      <c r="AB9" s="83"/>
      <c r="AC9" s="83">
        <f t="shared" ref="AC9:AC10" si="3">-$R9/100</f>
        <v>-8.8000000000000009E-2</v>
      </c>
      <c r="AD9" s="83"/>
      <c r="AE9" s="81"/>
      <c r="AF9" s="81">
        <f t="shared" ref="AF9:AF10" si="4">-($S9+$T9)/2/100</f>
        <v>-0.1925</v>
      </c>
      <c r="AG9" s="81"/>
      <c r="AH9" s="78"/>
      <c r="AI9" s="78">
        <f t="shared" si="0"/>
        <v>32</v>
      </c>
      <c r="AJ9" s="78"/>
      <c r="AK9" s="78"/>
      <c r="AL9" s="78"/>
      <c r="AM9" s="78"/>
      <c r="AN9" s="78"/>
    </row>
    <row r="10" spans="1:40" x14ac:dyDescent="0.2">
      <c r="A10" s="80" t="s">
        <v>223</v>
      </c>
      <c r="B10" s="89" t="s">
        <v>214</v>
      </c>
      <c r="C10" s="80" t="s">
        <v>216</v>
      </c>
      <c r="D10" s="80" t="s">
        <v>218</v>
      </c>
      <c r="E10" s="80" t="s">
        <v>213</v>
      </c>
      <c r="F10" s="80" t="s">
        <v>259</v>
      </c>
      <c r="G10" s="108">
        <v>2.2370999999999999E-2</v>
      </c>
      <c r="H10" s="80">
        <v>23</v>
      </c>
      <c r="I10" s="96">
        <v>1.1200000000000001</v>
      </c>
      <c r="J10" s="97">
        <v>4.91</v>
      </c>
      <c r="K10" s="98">
        <v>3.77</v>
      </c>
      <c r="L10" s="96">
        <v>1.61</v>
      </c>
      <c r="M10" s="97">
        <v>4.4800000000000004</v>
      </c>
      <c r="N10" s="98">
        <v>4.12</v>
      </c>
      <c r="O10" s="96">
        <v>1.5</v>
      </c>
      <c r="P10" s="97">
        <v>4.0999999999999996</v>
      </c>
      <c r="Q10" s="98">
        <v>3.5</v>
      </c>
      <c r="R10" s="96">
        <v>1.9</v>
      </c>
      <c r="S10" s="97">
        <v>3.9</v>
      </c>
      <c r="T10" s="98">
        <v>3.8</v>
      </c>
      <c r="U10" s="110" t="s">
        <v>269</v>
      </c>
      <c r="V10" s="83"/>
      <c r="W10" s="83">
        <f>-O10/100</f>
        <v>-1.4999999999999999E-2</v>
      </c>
      <c r="X10" s="78"/>
      <c r="Y10" s="81"/>
      <c r="Z10" s="81">
        <f>-(P10+Q10)/2/100</f>
        <v>-3.7999999999999999E-2</v>
      </c>
      <c r="AA10" s="78"/>
      <c r="AB10" s="83"/>
      <c r="AC10" s="83">
        <f t="shared" si="3"/>
        <v>-1.9E-2</v>
      </c>
      <c r="AD10" s="83"/>
      <c r="AE10" s="81"/>
      <c r="AF10" s="81">
        <f t="shared" si="4"/>
        <v>-3.85E-2</v>
      </c>
      <c r="AG10" s="81"/>
      <c r="AH10" s="78"/>
      <c r="AI10" s="78">
        <f t="shared" si="0"/>
        <v>8.9483999999999994E-2</v>
      </c>
      <c r="AJ10" s="78"/>
      <c r="AK10" s="78"/>
      <c r="AL10" s="78"/>
      <c r="AM10" s="78"/>
      <c r="AN10" s="78"/>
    </row>
    <row r="11" spans="1:40" s="86" customFormat="1" x14ac:dyDescent="0.2">
      <c r="A11" s="84" t="s">
        <v>224</v>
      </c>
      <c r="B11" s="90" t="s">
        <v>283</v>
      </c>
      <c r="C11" s="84" t="s">
        <v>236</v>
      </c>
      <c r="D11" s="84" t="s">
        <v>218</v>
      </c>
      <c r="E11" s="84" t="s">
        <v>237</v>
      </c>
      <c r="F11" s="84" t="s">
        <v>259</v>
      </c>
      <c r="G11" s="85">
        <v>0.152</v>
      </c>
      <c r="H11" s="85">
        <v>151</v>
      </c>
      <c r="I11" s="99" t="s">
        <v>235</v>
      </c>
      <c r="J11" s="100" t="s">
        <v>235</v>
      </c>
      <c r="K11" s="101" t="s">
        <v>235</v>
      </c>
      <c r="L11" s="99" t="s">
        <v>235</v>
      </c>
      <c r="M11" s="100" t="s">
        <v>235</v>
      </c>
      <c r="N11" s="101" t="s">
        <v>235</v>
      </c>
      <c r="O11" s="99" t="s">
        <v>235</v>
      </c>
      <c r="P11" s="100" t="s">
        <v>235</v>
      </c>
      <c r="Q11" s="101" t="s">
        <v>235</v>
      </c>
      <c r="R11" s="99" t="s">
        <v>235</v>
      </c>
      <c r="S11" s="100" t="s">
        <v>235</v>
      </c>
      <c r="T11" s="101" t="s">
        <v>235</v>
      </c>
      <c r="U11" s="110" t="s">
        <v>270</v>
      </c>
      <c r="V11" s="87"/>
      <c r="W11" s="87"/>
      <c r="Y11" s="88"/>
      <c r="Z11" s="88"/>
      <c r="AB11" s="83"/>
      <c r="AC11" s="83"/>
      <c r="AD11" s="83"/>
      <c r="AE11" s="81"/>
      <c r="AF11" s="81"/>
      <c r="AG11" s="81"/>
      <c r="AH11" s="78"/>
      <c r="AI11" s="78">
        <f t="shared" si="0"/>
        <v>0.60799999999999998</v>
      </c>
      <c r="AJ11" s="78"/>
    </row>
    <row r="12" spans="1:40" s="86" customFormat="1" x14ac:dyDescent="0.2">
      <c r="A12" s="84" t="s">
        <v>224</v>
      </c>
      <c r="B12" s="90" t="s">
        <v>284</v>
      </c>
      <c r="C12" s="84" t="s">
        <v>236</v>
      </c>
      <c r="D12" s="84" t="s">
        <v>218</v>
      </c>
      <c r="E12" s="84" t="s">
        <v>237</v>
      </c>
      <c r="F12" s="84" t="s">
        <v>259</v>
      </c>
      <c r="G12" s="85">
        <v>9.5</v>
      </c>
      <c r="H12" s="85">
        <v>9469</v>
      </c>
      <c r="I12" s="99" t="s">
        <v>235</v>
      </c>
      <c r="J12" s="100" t="s">
        <v>235</v>
      </c>
      <c r="K12" s="101" t="s">
        <v>235</v>
      </c>
      <c r="L12" s="99" t="s">
        <v>235</v>
      </c>
      <c r="M12" s="100" t="s">
        <v>235</v>
      </c>
      <c r="N12" s="101" t="s">
        <v>235</v>
      </c>
      <c r="O12" s="99" t="s">
        <v>235</v>
      </c>
      <c r="P12" s="100" t="s">
        <v>235</v>
      </c>
      <c r="Q12" s="101" t="s">
        <v>235</v>
      </c>
      <c r="R12" s="99" t="s">
        <v>235</v>
      </c>
      <c r="S12" s="100" t="s">
        <v>235</v>
      </c>
      <c r="T12" s="101" t="s">
        <v>235</v>
      </c>
      <c r="U12" s="110" t="s">
        <v>278</v>
      </c>
      <c r="V12" s="87"/>
      <c r="W12" s="87"/>
      <c r="Y12" s="88"/>
      <c r="Z12" s="88"/>
      <c r="AB12" s="83"/>
      <c r="AC12" s="83"/>
      <c r="AD12" s="83"/>
      <c r="AE12" s="81"/>
      <c r="AF12" s="81"/>
      <c r="AG12" s="81"/>
      <c r="AH12" s="78"/>
      <c r="AI12" s="78">
        <f t="shared" si="0"/>
        <v>38</v>
      </c>
      <c r="AJ12" s="78"/>
    </row>
    <row r="13" spans="1:40" x14ac:dyDescent="0.2">
      <c r="A13" s="84" t="s">
        <v>224</v>
      </c>
      <c r="B13" s="90" t="s">
        <v>140</v>
      </c>
      <c r="C13" s="84" t="s">
        <v>216</v>
      </c>
      <c r="D13" s="84" t="s">
        <v>218</v>
      </c>
      <c r="E13" s="84" t="s">
        <v>238</v>
      </c>
      <c r="F13" s="84" t="s">
        <v>259</v>
      </c>
      <c r="G13" s="85" t="e">
        <f>NA()</f>
        <v>#N/A</v>
      </c>
      <c r="H13" s="85" t="e">
        <f>NA()</f>
        <v>#N/A</v>
      </c>
      <c r="I13" s="99" t="s">
        <v>235</v>
      </c>
      <c r="J13" s="100" t="s">
        <v>235</v>
      </c>
      <c r="K13" s="101" t="s">
        <v>235</v>
      </c>
      <c r="L13" s="99" t="s">
        <v>235</v>
      </c>
      <c r="M13" s="100" t="s">
        <v>235</v>
      </c>
      <c r="N13" s="101" t="s">
        <v>235</v>
      </c>
      <c r="O13" s="99" t="s">
        <v>235</v>
      </c>
      <c r="P13" s="100" t="s">
        <v>235</v>
      </c>
      <c r="Q13" s="101" t="s">
        <v>235</v>
      </c>
      <c r="R13" s="99" t="s">
        <v>235</v>
      </c>
      <c r="S13" s="100" t="s">
        <v>235</v>
      </c>
      <c r="T13" s="101" t="s">
        <v>235</v>
      </c>
      <c r="U13" s="111" t="s">
        <v>251</v>
      </c>
      <c r="V13" s="83"/>
      <c r="W13" s="83"/>
      <c r="X13" s="78"/>
      <c r="Y13" s="81"/>
      <c r="Z13" s="81"/>
      <c r="AA13" s="78"/>
      <c r="AB13" s="83"/>
      <c r="AC13" s="83"/>
      <c r="AD13" s="83"/>
      <c r="AE13" s="81"/>
      <c r="AF13" s="81"/>
      <c r="AG13" s="81"/>
      <c r="AH13" s="78"/>
      <c r="AI13" s="78" t="e">
        <f>$G13*4</f>
        <v>#N/A</v>
      </c>
      <c r="AJ13" s="78"/>
      <c r="AK13" s="78"/>
      <c r="AL13" s="78"/>
      <c r="AM13" s="78"/>
      <c r="AN13" s="78"/>
    </row>
    <row r="14" spans="1:40" s="78" customFormat="1" x14ac:dyDescent="0.2">
      <c r="A14" s="80" t="s">
        <v>225</v>
      </c>
      <c r="B14" s="89" t="s">
        <v>281</v>
      </c>
      <c r="C14" s="80" t="s">
        <v>226</v>
      </c>
      <c r="D14" s="80" t="s">
        <v>227</v>
      </c>
      <c r="E14" s="80" t="s">
        <v>228</v>
      </c>
      <c r="F14" s="80" t="s">
        <v>259</v>
      </c>
      <c r="G14" s="108">
        <f>22.1*12/4+5.5*12/4</f>
        <v>82.800000000000011</v>
      </c>
      <c r="H14" s="80">
        <v>1430</v>
      </c>
      <c r="I14" s="96">
        <v>10.81</v>
      </c>
      <c r="J14" s="102">
        <v>26.55</v>
      </c>
      <c r="K14" s="98">
        <v>25.85</v>
      </c>
      <c r="L14" s="96">
        <v>9.1199999999999992</v>
      </c>
      <c r="M14" s="102">
        <v>22.39</v>
      </c>
      <c r="N14" s="98">
        <v>22.6</v>
      </c>
      <c r="O14" s="96">
        <v>10.68</v>
      </c>
      <c r="P14" s="102">
        <v>23.56</v>
      </c>
      <c r="Q14" s="98">
        <v>23.24</v>
      </c>
      <c r="R14" s="96">
        <v>9.92</v>
      </c>
      <c r="S14" s="102">
        <v>20.350000000000001</v>
      </c>
      <c r="T14" s="98">
        <v>18.73</v>
      </c>
      <c r="U14" s="110" t="s">
        <v>256</v>
      </c>
      <c r="V14" s="83"/>
      <c r="W14" s="83">
        <f t="shared" ref="W14:W17" si="5">-O14/100</f>
        <v>-0.10679999999999999</v>
      </c>
      <c r="Y14" s="81"/>
      <c r="Z14" s="81">
        <f t="shared" ref="Z14:Z17" si="6">-(P14+Q14)/2/100</f>
        <v>-0.23399999999999999</v>
      </c>
      <c r="AB14" s="83"/>
      <c r="AC14" s="83"/>
      <c r="AD14" s="83"/>
      <c r="AE14" s="81"/>
      <c r="AF14" s="81"/>
      <c r="AG14" s="81"/>
      <c r="AI14" s="78">
        <f t="shared" si="0"/>
        <v>331.20000000000005</v>
      </c>
    </row>
    <row r="15" spans="1:40" s="78" customFormat="1" x14ac:dyDescent="0.2">
      <c r="A15" s="80" t="s">
        <v>225</v>
      </c>
      <c r="B15" s="89" t="s">
        <v>282</v>
      </c>
      <c r="C15" s="80" t="s">
        <v>226</v>
      </c>
      <c r="D15" s="80" t="s">
        <v>227</v>
      </c>
      <c r="E15" s="80" t="s">
        <v>228</v>
      </c>
      <c r="F15" s="80" t="s">
        <v>259</v>
      </c>
      <c r="G15" s="108">
        <f>5.5*24/4</f>
        <v>33</v>
      </c>
      <c r="H15" s="80">
        <v>520</v>
      </c>
      <c r="I15" s="96">
        <v>10.07</v>
      </c>
      <c r="J15" s="102">
        <v>23.63</v>
      </c>
      <c r="K15" s="98">
        <v>23.13</v>
      </c>
      <c r="L15" s="96">
        <v>9.1199999999999992</v>
      </c>
      <c r="M15" s="102">
        <v>22.39</v>
      </c>
      <c r="N15" s="98">
        <v>22.6</v>
      </c>
      <c r="O15" s="96">
        <v>10.14</v>
      </c>
      <c r="P15" s="102">
        <v>21.24</v>
      </c>
      <c r="Q15" s="98">
        <v>20.63</v>
      </c>
      <c r="R15" s="96">
        <v>9.92</v>
      </c>
      <c r="S15" s="102">
        <v>20.350000000000001</v>
      </c>
      <c r="T15" s="98">
        <v>18.73</v>
      </c>
      <c r="U15" s="110" t="s">
        <v>274</v>
      </c>
      <c r="V15" s="83"/>
      <c r="W15" s="83">
        <f t="shared" si="5"/>
        <v>-0.1014</v>
      </c>
      <c r="Y15" s="81"/>
      <c r="Z15" s="81">
        <f t="shared" si="6"/>
        <v>-0.20934999999999998</v>
      </c>
      <c r="AB15" s="83"/>
      <c r="AC15" s="83"/>
      <c r="AD15" s="83"/>
      <c r="AE15" s="81"/>
      <c r="AF15" s="81"/>
      <c r="AG15" s="81"/>
      <c r="AI15" s="78">
        <f t="shared" si="0"/>
        <v>132</v>
      </c>
    </row>
    <row r="16" spans="1:40" s="78" customFormat="1" x14ac:dyDescent="0.2">
      <c r="A16" s="80" t="s">
        <v>224</v>
      </c>
      <c r="B16" s="89" t="s">
        <v>248</v>
      </c>
      <c r="C16" s="80" t="s">
        <v>216</v>
      </c>
      <c r="D16" s="80" t="s">
        <v>218</v>
      </c>
      <c r="E16" s="80" t="s">
        <v>211</v>
      </c>
      <c r="F16" s="80" t="s">
        <v>259</v>
      </c>
      <c r="G16" s="108">
        <f>22.1*24/4</f>
        <v>132.60000000000002</v>
      </c>
      <c r="H16" s="80">
        <v>1430</v>
      </c>
      <c r="I16" s="96">
        <v>12.32</v>
      </c>
      <c r="J16" s="102">
        <v>27.48</v>
      </c>
      <c r="K16" s="98">
        <v>27.22</v>
      </c>
      <c r="L16" s="96">
        <v>9.1199999999999992</v>
      </c>
      <c r="M16" s="102">
        <v>22.39</v>
      </c>
      <c r="N16" s="98">
        <v>22.6</v>
      </c>
      <c r="O16" s="96">
        <v>12.38</v>
      </c>
      <c r="P16" s="102">
        <v>24.21</v>
      </c>
      <c r="Q16" s="98">
        <v>23.97</v>
      </c>
      <c r="R16" s="96">
        <v>9.92</v>
      </c>
      <c r="S16" s="102">
        <v>20.350000000000001</v>
      </c>
      <c r="T16" s="98">
        <v>18.73</v>
      </c>
      <c r="U16" s="110" t="s">
        <v>275</v>
      </c>
      <c r="V16" s="83"/>
      <c r="W16" s="83">
        <f t="shared" si="5"/>
        <v>-0.12380000000000001</v>
      </c>
      <c r="Y16" s="81"/>
      <c r="Z16" s="81">
        <f t="shared" si="6"/>
        <v>-0.2409</v>
      </c>
      <c r="AB16" s="83"/>
      <c r="AC16" s="83">
        <f t="shared" ref="AC16:AC17" si="7">-$R16/100</f>
        <v>-9.9199999999999997E-2</v>
      </c>
      <c r="AD16" s="83"/>
      <c r="AE16" s="81"/>
      <c r="AF16" s="81">
        <f t="shared" ref="AF16:AF17" si="8">-($S16+$T16)/2/100</f>
        <v>-0.19539999999999999</v>
      </c>
      <c r="AG16" s="81"/>
      <c r="AI16" s="78">
        <f t="shared" si="0"/>
        <v>530.40000000000009</v>
      </c>
    </row>
    <row r="17" spans="1:40" x14ac:dyDescent="0.2">
      <c r="A17" s="80" t="s">
        <v>224</v>
      </c>
      <c r="B17" s="89" t="s">
        <v>168</v>
      </c>
      <c r="C17" s="80" t="s">
        <v>216</v>
      </c>
      <c r="D17" s="80" t="s">
        <v>218</v>
      </c>
      <c r="E17" s="80" t="s">
        <v>213</v>
      </c>
      <c r="F17" s="80" t="s">
        <v>259</v>
      </c>
      <c r="G17" s="108">
        <f>0.596*10</f>
        <v>5.96</v>
      </c>
      <c r="H17" s="80">
        <v>621</v>
      </c>
      <c r="I17" s="96">
        <v>3.54</v>
      </c>
      <c r="J17" s="97">
        <v>10.99</v>
      </c>
      <c r="K17" s="98">
        <v>10.24</v>
      </c>
      <c r="L17" s="96">
        <v>4.7300000000000004</v>
      </c>
      <c r="M17" s="97">
        <v>10.73</v>
      </c>
      <c r="N17" s="98">
        <v>11.51</v>
      </c>
      <c r="O17" s="96">
        <v>3.4</v>
      </c>
      <c r="P17" s="97">
        <v>9.6</v>
      </c>
      <c r="Q17" s="98">
        <v>7.8</v>
      </c>
      <c r="R17" s="96">
        <v>5.15</v>
      </c>
      <c r="S17" s="97">
        <v>9.3000000000000007</v>
      </c>
      <c r="T17" s="98">
        <v>9.3000000000000007</v>
      </c>
      <c r="U17" s="110" t="s">
        <v>271</v>
      </c>
      <c r="V17" s="83"/>
      <c r="W17" s="83">
        <f t="shared" si="5"/>
        <v>-3.4000000000000002E-2</v>
      </c>
      <c r="X17" s="78"/>
      <c r="Y17" s="81"/>
      <c r="Z17" s="81">
        <f t="shared" si="6"/>
        <v>-8.6999999999999994E-2</v>
      </c>
      <c r="AA17" s="78"/>
      <c r="AB17" s="83"/>
      <c r="AC17" s="83">
        <f t="shared" si="7"/>
        <v>-5.1500000000000004E-2</v>
      </c>
      <c r="AD17" s="83"/>
      <c r="AE17" s="81"/>
      <c r="AF17" s="81">
        <f t="shared" si="8"/>
        <v>-9.3000000000000013E-2</v>
      </c>
      <c r="AG17" s="81"/>
      <c r="AH17" s="78"/>
      <c r="AI17" s="78">
        <f t="shared" si="0"/>
        <v>23.84</v>
      </c>
      <c r="AJ17" s="78"/>
      <c r="AK17" s="78"/>
      <c r="AL17" s="78"/>
      <c r="AM17" s="78"/>
      <c r="AN17" s="78"/>
    </row>
    <row r="18" spans="1:40" x14ac:dyDescent="0.2">
      <c r="A18" s="80" t="s">
        <v>224</v>
      </c>
      <c r="B18" s="89" t="s">
        <v>150</v>
      </c>
      <c r="C18" s="80" t="s">
        <v>215</v>
      </c>
      <c r="D18" s="80" t="s">
        <v>218</v>
      </c>
      <c r="E18" s="80" t="s">
        <v>211</v>
      </c>
      <c r="F18" s="80" t="s">
        <v>259</v>
      </c>
      <c r="G18" s="108">
        <f>(18.88+4.76)/4</f>
        <v>5.91</v>
      </c>
      <c r="H18" s="80">
        <f>5770/4</f>
        <v>1442.5</v>
      </c>
      <c r="I18" s="93" t="s">
        <v>235</v>
      </c>
      <c r="J18" s="94" t="s">
        <v>235</v>
      </c>
      <c r="K18" s="95" t="s">
        <v>235</v>
      </c>
      <c r="L18" s="93" t="s">
        <v>235</v>
      </c>
      <c r="M18" s="94" t="s">
        <v>235</v>
      </c>
      <c r="N18" s="95" t="s">
        <v>235</v>
      </c>
      <c r="O18" s="93" t="s">
        <v>235</v>
      </c>
      <c r="P18" s="94" t="s">
        <v>235</v>
      </c>
      <c r="Q18" s="95" t="s">
        <v>235</v>
      </c>
      <c r="R18" s="97">
        <v>9.8000000000000007</v>
      </c>
      <c r="S18" s="97">
        <v>-23.1</v>
      </c>
      <c r="T18" s="97">
        <v>3.6</v>
      </c>
      <c r="U18" s="109" t="s">
        <v>279</v>
      </c>
      <c r="V18" s="83"/>
      <c r="W18" s="83"/>
      <c r="X18" s="78"/>
      <c r="Y18" s="81"/>
      <c r="Z18" s="81"/>
      <c r="AA18" s="78"/>
      <c r="AB18" s="83">
        <f>-$R18/100</f>
        <v>-9.8000000000000004E-2</v>
      </c>
      <c r="AC18" s="83"/>
      <c r="AD18" s="83"/>
      <c r="AE18" s="81">
        <f>-($S18+$T18)/2/100</f>
        <v>9.7500000000000003E-2</v>
      </c>
      <c r="AF18" s="81"/>
      <c r="AG18" s="81"/>
      <c r="AH18" s="78">
        <f t="shared" si="0"/>
        <v>23.64</v>
      </c>
      <c r="AI18" s="78"/>
      <c r="AJ18" s="78"/>
      <c r="AK18" s="78"/>
      <c r="AL18" s="78"/>
      <c r="AM18" s="78"/>
      <c r="AN18" s="78"/>
    </row>
    <row r="19" spans="1:40" x14ac:dyDescent="0.2">
      <c r="A19" s="80" t="s">
        <v>224</v>
      </c>
      <c r="B19" s="89" t="s">
        <v>105</v>
      </c>
      <c r="C19" s="80" t="s">
        <v>216</v>
      </c>
      <c r="D19" s="80" t="s">
        <v>218</v>
      </c>
      <c r="E19" s="80" t="s">
        <v>212</v>
      </c>
      <c r="F19" s="80" t="s">
        <v>260</v>
      </c>
      <c r="G19" s="108">
        <f>107670*4/1000000</f>
        <v>0.43068000000000001</v>
      </c>
      <c r="H19" s="80">
        <v>34</v>
      </c>
      <c r="I19" s="96">
        <v>5.78</v>
      </c>
      <c r="J19" s="97">
        <v>6.8</v>
      </c>
      <c r="K19" s="98">
        <v>5.03</v>
      </c>
      <c r="L19" s="96">
        <v>5.16</v>
      </c>
      <c r="M19" s="97">
        <v>5.93</v>
      </c>
      <c r="N19" s="98">
        <v>5.19</v>
      </c>
      <c r="O19" s="96">
        <v>6.3</v>
      </c>
      <c r="P19" s="97">
        <v>5.2</v>
      </c>
      <c r="Q19" s="98">
        <v>3.6</v>
      </c>
      <c r="R19" s="96">
        <v>6</v>
      </c>
      <c r="S19" s="97">
        <v>5.2</v>
      </c>
      <c r="T19" s="98">
        <v>4.4000000000000004</v>
      </c>
      <c r="U19" s="110" t="s">
        <v>272</v>
      </c>
      <c r="V19" s="83"/>
      <c r="W19" s="83">
        <f>-O19/100</f>
        <v>-6.3E-2</v>
      </c>
      <c r="X19" s="78"/>
      <c r="Y19" s="81"/>
      <c r="Z19" s="81">
        <f>-(P19+Q19)/2/100</f>
        <v>-4.4000000000000004E-2</v>
      </c>
      <c r="AA19" s="78"/>
      <c r="AB19" s="83"/>
      <c r="AC19" s="83">
        <f>-$R19/100</f>
        <v>-0.06</v>
      </c>
      <c r="AD19" s="83"/>
      <c r="AE19" s="81"/>
      <c r="AF19" s="81">
        <f>-($S19+$T19)/2/100</f>
        <v>-4.8000000000000008E-2</v>
      </c>
      <c r="AG19" s="81"/>
      <c r="AH19" s="78"/>
      <c r="AI19" s="78">
        <f t="shared" ref="AI19" si="9">$G19*2</f>
        <v>0.86136000000000001</v>
      </c>
      <c r="AJ19" s="78"/>
      <c r="AK19" s="78"/>
      <c r="AL19" s="78"/>
      <c r="AM19" s="78"/>
      <c r="AN19" s="78"/>
    </row>
    <row r="20" spans="1:40" x14ac:dyDescent="0.2">
      <c r="A20" s="78" t="s">
        <v>224</v>
      </c>
      <c r="B20" s="82" t="s">
        <v>285</v>
      </c>
      <c r="C20" s="78" t="s">
        <v>215</v>
      </c>
      <c r="D20" s="78" t="s">
        <v>218</v>
      </c>
      <c r="E20" s="78" t="s">
        <v>208</v>
      </c>
      <c r="F20" s="80" t="s">
        <v>259</v>
      </c>
      <c r="G20" s="108">
        <f>483597/1000000</f>
        <v>0.483597</v>
      </c>
      <c r="H20" s="78">
        <v>85</v>
      </c>
      <c r="I20" s="97" t="s">
        <v>198</v>
      </c>
      <c r="J20" s="97" t="s">
        <v>198</v>
      </c>
      <c r="K20" s="95" t="s">
        <v>235</v>
      </c>
      <c r="L20" s="97" t="s">
        <v>198</v>
      </c>
      <c r="M20" s="97" t="s">
        <v>198</v>
      </c>
      <c r="N20" s="101" t="s">
        <v>235</v>
      </c>
      <c r="O20" s="97">
        <v>1.18</v>
      </c>
      <c r="P20" s="97">
        <v>-50.31</v>
      </c>
      <c r="Q20" s="97">
        <v>23.55</v>
      </c>
      <c r="R20" s="93">
        <v>4.18</v>
      </c>
      <c r="S20" s="94">
        <v>-83.6</v>
      </c>
      <c r="T20" s="95">
        <v>-18.63</v>
      </c>
      <c r="U20" s="109" t="s">
        <v>290</v>
      </c>
      <c r="V20" s="83">
        <f>-O20/100</f>
        <v>-1.18E-2</v>
      </c>
      <c r="W20" s="83"/>
      <c r="X20" s="78"/>
      <c r="Y20" s="81">
        <f>-(P20+Q20)/2/100</f>
        <v>0.1338</v>
      </c>
      <c r="Z20" s="81"/>
      <c r="AA20" s="78"/>
      <c r="AB20" s="83">
        <f>-$R20/100</f>
        <v>-4.1799999999999997E-2</v>
      </c>
      <c r="AC20" s="83"/>
      <c r="AD20" s="83"/>
      <c r="AE20" s="81">
        <f>-($S20+$T20)/2/100</f>
        <v>0.51114999999999999</v>
      </c>
      <c r="AF20" s="81"/>
      <c r="AG20" s="81"/>
      <c r="AH20" s="78">
        <f t="shared" si="0"/>
        <v>1.934388</v>
      </c>
      <c r="AI20" s="78"/>
      <c r="AJ20" s="78"/>
      <c r="AK20" s="78"/>
      <c r="AL20" s="78"/>
      <c r="AM20" s="78"/>
      <c r="AN20" s="78"/>
    </row>
    <row r="21" spans="1:40" x14ac:dyDescent="0.2">
      <c r="A21" s="80" t="s">
        <v>224</v>
      </c>
      <c r="B21" s="91" t="s">
        <v>286</v>
      </c>
      <c r="C21" s="80" t="s">
        <v>231</v>
      </c>
      <c r="D21" s="80" t="s">
        <v>233</v>
      </c>
      <c r="E21" s="80" t="s">
        <v>232</v>
      </c>
      <c r="F21" s="80" t="s">
        <v>260</v>
      </c>
      <c r="G21" s="108">
        <f>16163180/1000000</f>
        <v>16.163180000000001</v>
      </c>
      <c r="H21" s="113">
        <v>100</v>
      </c>
      <c r="I21" s="93" t="s">
        <v>235</v>
      </c>
      <c r="J21" s="94" t="s">
        <v>235</v>
      </c>
      <c r="K21" s="95" t="s">
        <v>235</v>
      </c>
      <c r="L21" s="96">
        <v>3.31</v>
      </c>
      <c r="M21" s="97">
        <v>2.87</v>
      </c>
      <c r="N21" s="98">
        <v>2.9</v>
      </c>
      <c r="O21" s="93" t="s">
        <v>235</v>
      </c>
      <c r="P21" s="94" t="s">
        <v>235</v>
      </c>
      <c r="Q21" s="95" t="s">
        <v>235</v>
      </c>
      <c r="R21" s="96">
        <v>3.41</v>
      </c>
      <c r="S21" s="97">
        <v>2.84</v>
      </c>
      <c r="T21" s="98">
        <v>3.02</v>
      </c>
      <c r="U21" s="110" t="s">
        <v>280</v>
      </c>
      <c r="V21" s="83"/>
      <c r="W21" s="83"/>
      <c r="X21" s="78"/>
      <c r="Y21" s="81"/>
      <c r="Z21" s="81"/>
      <c r="AA21" s="78"/>
      <c r="AB21" s="78"/>
      <c r="AC21" s="78"/>
      <c r="AD21" s="83">
        <f>-$R21/100</f>
        <v>-3.4099999999999998E-2</v>
      </c>
      <c r="AE21" s="81"/>
      <c r="AF21" s="81"/>
      <c r="AG21" s="81">
        <f>-($S21+$T21)/2/100</f>
        <v>-2.9299999999999996E-2</v>
      </c>
      <c r="AH21" s="78"/>
      <c r="AI21" s="78"/>
      <c r="AJ21" s="78">
        <f t="shared" ref="AJ21:AJ22" si="10">$G21*2</f>
        <v>32.326360000000001</v>
      </c>
      <c r="AK21" s="78"/>
      <c r="AL21" s="78"/>
      <c r="AM21" s="78"/>
      <c r="AN21" s="78"/>
    </row>
    <row r="22" spans="1:40" x14ac:dyDescent="0.2">
      <c r="A22" s="80" t="s">
        <v>224</v>
      </c>
      <c r="B22" s="91" t="s">
        <v>289</v>
      </c>
      <c r="C22" s="80" t="s">
        <v>231</v>
      </c>
      <c r="D22" s="80" t="s">
        <v>233</v>
      </c>
      <c r="E22" s="80" t="s">
        <v>232</v>
      </c>
      <c r="F22" s="80" t="s">
        <v>260</v>
      </c>
      <c r="G22" s="113">
        <v>6.02</v>
      </c>
      <c r="H22" s="113">
        <v>16.8</v>
      </c>
      <c r="I22" s="93" t="s">
        <v>235</v>
      </c>
      <c r="J22" s="94" t="s">
        <v>235</v>
      </c>
      <c r="K22" s="95" t="s">
        <v>235</v>
      </c>
      <c r="L22" s="96">
        <v>2.88</v>
      </c>
      <c r="M22" s="97">
        <v>2.33</v>
      </c>
      <c r="N22" s="98">
        <v>2.42</v>
      </c>
      <c r="O22" s="93" t="s">
        <v>235</v>
      </c>
      <c r="P22" s="94" t="s">
        <v>235</v>
      </c>
      <c r="Q22" s="95" t="s">
        <v>235</v>
      </c>
      <c r="R22" s="96">
        <v>2.95</v>
      </c>
      <c r="S22" s="97">
        <v>2.39</v>
      </c>
      <c r="T22" s="98">
        <v>2.76</v>
      </c>
      <c r="U22" s="110" t="s">
        <v>288</v>
      </c>
      <c r="V22" s="83"/>
      <c r="W22" s="83"/>
      <c r="X22" s="78"/>
      <c r="Y22" s="81"/>
      <c r="Z22" s="81"/>
      <c r="AA22" s="78"/>
      <c r="AB22" s="78"/>
      <c r="AC22" s="78"/>
      <c r="AD22" s="83">
        <f t="shared" ref="AD22:AD23" si="11">-$R22/100</f>
        <v>-2.9500000000000002E-2</v>
      </c>
      <c r="AE22" s="81"/>
      <c r="AF22" s="81"/>
      <c r="AG22" s="81">
        <f t="shared" ref="AG22:AG23" si="12">-($S22+$T22)/2/100</f>
        <v>-2.5750000000000002E-2</v>
      </c>
      <c r="AH22" s="78"/>
      <c r="AI22" s="78"/>
      <c r="AJ22" s="78">
        <f t="shared" si="10"/>
        <v>12.04</v>
      </c>
      <c r="AK22" s="78"/>
      <c r="AL22" s="78"/>
      <c r="AM22" s="78"/>
      <c r="AN22" s="78"/>
    </row>
    <row r="23" spans="1:40" x14ac:dyDescent="0.2">
      <c r="A23" s="80" t="s">
        <v>224</v>
      </c>
      <c r="B23" s="91" t="s">
        <v>167</v>
      </c>
      <c r="C23" s="80" t="s">
        <v>231</v>
      </c>
      <c r="D23" s="80" t="s">
        <v>218</v>
      </c>
      <c r="E23" s="80" t="s">
        <v>213</v>
      </c>
      <c r="F23" s="80" t="s">
        <v>259</v>
      </c>
      <c r="G23" s="108">
        <f>0.15*5</f>
        <v>0.75</v>
      </c>
      <c r="H23" s="80">
        <v>166</v>
      </c>
      <c r="I23" s="103" t="s">
        <v>235</v>
      </c>
      <c r="J23" s="104" t="s">
        <v>235</v>
      </c>
      <c r="K23" s="105" t="s">
        <v>235</v>
      </c>
      <c r="L23" s="103">
        <v>0.33</v>
      </c>
      <c r="M23" s="104">
        <v>0.8</v>
      </c>
      <c r="N23" s="105">
        <v>0.39</v>
      </c>
      <c r="O23" s="103" t="s">
        <v>235</v>
      </c>
      <c r="P23" s="104" t="s">
        <v>235</v>
      </c>
      <c r="Q23" s="105" t="s">
        <v>235</v>
      </c>
      <c r="R23" s="103">
        <v>0.54</v>
      </c>
      <c r="S23" s="104">
        <v>1.49</v>
      </c>
      <c r="T23" s="105">
        <v>0.27</v>
      </c>
      <c r="U23" s="110" t="s">
        <v>273</v>
      </c>
      <c r="V23" s="83"/>
      <c r="W23" s="83"/>
      <c r="X23" s="78"/>
      <c r="Y23" s="81"/>
      <c r="Z23" s="81"/>
      <c r="AA23" s="78"/>
      <c r="AB23" s="78"/>
      <c r="AC23" s="78"/>
      <c r="AD23" s="83">
        <f t="shared" si="11"/>
        <v>-5.4000000000000003E-3</v>
      </c>
      <c r="AE23" s="81"/>
      <c r="AF23" s="81"/>
      <c r="AG23" s="81">
        <f t="shared" si="12"/>
        <v>-8.8000000000000005E-3</v>
      </c>
      <c r="AH23" s="78"/>
      <c r="AI23" s="78"/>
      <c r="AJ23" s="78">
        <f t="shared" si="0"/>
        <v>3</v>
      </c>
      <c r="AK23" s="78"/>
      <c r="AL23" s="78"/>
      <c r="AM23" s="78"/>
      <c r="AN23" s="78"/>
    </row>
    <row r="25" spans="1:40" x14ac:dyDescent="0.2">
      <c r="A25" s="79"/>
    </row>
    <row r="26" spans="1:40" x14ac:dyDescent="0.2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</row>
    <row r="27" spans="1:40" x14ac:dyDescent="0.2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</row>
    <row r="28" spans="1:40" x14ac:dyDescent="0.2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</row>
    <row r="29" spans="1:40" x14ac:dyDescent="0.2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</row>
    <row r="30" spans="1:40" x14ac:dyDescent="0.2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</row>
    <row r="31" spans="1:40" x14ac:dyDescent="0.2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</row>
    <row r="32" spans="1:40" x14ac:dyDescent="0.2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</row>
    <row r="33" spans="1:14" x14ac:dyDescent="0.2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</row>
    <row r="34" spans="1:14" x14ac:dyDescent="0.2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</row>
    <row r="35" spans="1:14" x14ac:dyDescent="0.2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</row>
  </sheetData>
  <mergeCells count="10">
    <mergeCell ref="AH1:AJ1"/>
    <mergeCell ref="AL1:AN1"/>
    <mergeCell ref="AB1:AD1"/>
    <mergeCell ref="AE1:AG1"/>
    <mergeCell ref="Y1:AA1"/>
    <mergeCell ref="L1:N1"/>
    <mergeCell ref="I1:K1"/>
    <mergeCell ref="O1:Q1"/>
    <mergeCell ref="R1:T1"/>
    <mergeCell ref="V1:X1"/>
  </mergeCells>
  <phoneticPr fontId="18" type="noConversion"/>
  <hyperlinks>
    <hyperlink ref="B20" r:id="rId1" display="JVET-W0132 (Cfg-B)" xr:uid="{00000000-0004-0000-0100-000000000000}"/>
    <hyperlink ref="B21" r:id="rId2" display="JVET-W0081_test3" xr:uid="{00000000-0004-0000-0100-000001000000}"/>
    <hyperlink ref="B23" r:id="rId3" xr:uid="{00000000-0004-0000-0100-000002000000}"/>
    <hyperlink ref="B5" r:id="rId4" xr:uid="{00000000-0004-0000-0100-000003000000}"/>
    <hyperlink ref="B6" r:id="rId5" xr:uid="{00000000-0004-0000-0100-000004000000}"/>
    <hyperlink ref="B3" r:id="rId6" xr:uid="{00000000-0004-0000-0100-000005000000}"/>
    <hyperlink ref="B4" r:id="rId7" xr:uid="{00000000-0004-0000-0100-000006000000}"/>
    <hyperlink ref="B22" r:id="rId8" display="JVET-W0081_test3" xr:uid="{2185600C-037C-5A46-88F6-D309E66A8909}"/>
  </hyperlinks>
  <pageMargins left="0.7" right="0.7" top="0.75" bottom="0.75" header="0.3" footer="0.3"/>
  <pageSetup orientation="portrait" horizontalDpi="180" verticalDpi="180" r:id="rId9"/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AI3"/>
  <sheetViews>
    <sheetView topLeftCell="B53" zoomScale="150" zoomScaleNormal="150" workbookViewId="0">
      <selection activeCell="AK15" sqref="AK15"/>
    </sheetView>
  </sheetViews>
  <sheetFormatPr baseColWidth="10" defaultColWidth="11.5" defaultRowHeight="15" x14ac:dyDescent="0.2"/>
  <sheetData>
    <row r="3" spans="2:35" ht="26" x14ac:dyDescent="0.3">
      <c r="B3" s="121" t="s">
        <v>253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</row>
  </sheetData>
  <mergeCells count="1">
    <mergeCell ref="B3:AI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7"/>
  <sheetViews>
    <sheetView zoomScaleNormal="100" workbookViewId="0">
      <selection activeCell="A5" sqref="A5:XFD5"/>
    </sheetView>
  </sheetViews>
  <sheetFormatPr baseColWidth="10" defaultColWidth="8.83203125" defaultRowHeight="15" x14ac:dyDescent="0.2"/>
  <cols>
    <col min="1" max="1" width="12.1640625" customWidth="1"/>
    <col min="2" max="2" width="11" customWidth="1"/>
    <col min="3" max="3" width="26.83203125" hidden="1" customWidth="1"/>
    <col min="4" max="4" width="28.6640625" hidden="1" customWidth="1"/>
    <col min="5" max="5" width="12.83203125" hidden="1" customWidth="1"/>
    <col min="6" max="6" width="12.6640625" hidden="1" customWidth="1"/>
    <col min="7" max="7" width="31.1640625" customWidth="1"/>
    <col min="8" max="8" width="7.1640625" style="5" customWidth="1"/>
    <col min="9" max="9" width="37" customWidth="1"/>
    <col min="10" max="10" width="15" customWidth="1"/>
    <col min="11" max="11" width="8.1640625" customWidth="1"/>
    <col min="12" max="12" width="27.33203125" hidden="1" customWidth="1"/>
  </cols>
  <sheetData>
    <row r="1" spans="1:12" ht="10.25" customHeight="1" x14ac:dyDescent="0.2">
      <c r="J1" s="122"/>
      <c r="K1" s="122"/>
      <c r="L1" s="21"/>
    </row>
    <row r="2" spans="1:12" ht="40.25" customHeight="1" x14ac:dyDescent="0.2">
      <c r="A2" s="15" t="s">
        <v>104</v>
      </c>
      <c r="B2" s="15" t="s">
        <v>107</v>
      </c>
      <c r="C2" s="15" t="s">
        <v>79</v>
      </c>
      <c r="D2" s="15" t="s">
        <v>81</v>
      </c>
      <c r="E2" s="15" t="s">
        <v>94</v>
      </c>
      <c r="F2" s="15" t="s">
        <v>28</v>
      </c>
      <c r="G2" s="29" t="s">
        <v>30</v>
      </c>
      <c r="H2" s="29" t="s">
        <v>33</v>
      </c>
      <c r="I2" s="29" t="s">
        <v>31</v>
      </c>
      <c r="J2" s="29" t="s">
        <v>29</v>
      </c>
      <c r="K2" s="30" t="s">
        <v>100</v>
      </c>
      <c r="L2" s="16" t="s">
        <v>99</v>
      </c>
    </row>
    <row r="3" spans="1:12" ht="80" x14ac:dyDescent="0.2">
      <c r="A3" s="22" t="s">
        <v>106</v>
      </c>
      <c r="B3" s="23" t="s">
        <v>108</v>
      </c>
      <c r="C3" s="17" t="s">
        <v>92</v>
      </c>
      <c r="D3" s="17" t="s">
        <v>93</v>
      </c>
      <c r="E3" s="18" t="s">
        <v>97</v>
      </c>
      <c r="F3" s="19" t="s">
        <v>96</v>
      </c>
      <c r="G3" s="31" t="s">
        <v>109</v>
      </c>
      <c r="H3" s="32"/>
      <c r="I3" s="33" t="s">
        <v>117</v>
      </c>
      <c r="J3" s="34" t="s">
        <v>110</v>
      </c>
      <c r="K3" s="34">
        <v>125</v>
      </c>
      <c r="L3" s="28" t="s">
        <v>101</v>
      </c>
    </row>
    <row r="4" spans="1:12" ht="80" x14ac:dyDescent="0.2">
      <c r="A4" s="22" t="s">
        <v>103</v>
      </c>
      <c r="B4" s="1" t="s">
        <v>91</v>
      </c>
      <c r="C4" s="17" t="s">
        <v>92</v>
      </c>
      <c r="D4" s="17" t="s">
        <v>93</v>
      </c>
      <c r="E4" s="18" t="s">
        <v>97</v>
      </c>
      <c r="F4" s="19" t="s">
        <v>96</v>
      </c>
      <c r="G4" s="31" t="s">
        <v>113</v>
      </c>
      <c r="H4" s="32" t="s">
        <v>114</v>
      </c>
      <c r="I4" s="33" t="s">
        <v>98</v>
      </c>
      <c r="J4" s="35" t="s">
        <v>102</v>
      </c>
      <c r="K4" s="36">
        <v>624</v>
      </c>
      <c r="L4" s="28" t="s">
        <v>101</v>
      </c>
    </row>
    <row r="5" spans="1:12" ht="40.25" customHeight="1" x14ac:dyDescent="0.2">
      <c r="A5" s="1" t="s">
        <v>214</v>
      </c>
      <c r="B5" s="1" t="s">
        <v>125</v>
      </c>
      <c r="C5" s="25" t="s">
        <v>126</v>
      </c>
      <c r="D5" s="25" t="s">
        <v>127</v>
      </c>
      <c r="E5" s="26" t="s">
        <v>128</v>
      </c>
      <c r="F5" s="27" t="s">
        <v>129</v>
      </c>
      <c r="G5" s="31" t="s">
        <v>133</v>
      </c>
      <c r="H5" s="32" t="s">
        <v>134</v>
      </c>
      <c r="I5" s="36" t="s">
        <v>130</v>
      </c>
      <c r="J5" s="34" t="s">
        <v>131</v>
      </c>
      <c r="K5" s="34">
        <v>23</v>
      </c>
      <c r="L5" s="26" t="s">
        <v>132</v>
      </c>
    </row>
    <row r="6" spans="1:12" ht="40.25" customHeight="1" x14ac:dyDescent="0.2"/>
    <row r="7" spans="1:12" ht="40.25" customHeight="1" x14ac:dyDescent="0.2"/>
    <row r="8" spans="1:12" ht="40.25" customHeight="1" x14ac:dyDescent="0.2"/>
    <row r="9" spans="1:12" ht="40.25" customHeight="1" x14ac:dyDescent="0.2">
      <c r="H9"/>
    </row>
    <row r="10" spans="1:12" ht="40.25" customHeight="1" x14ac:dyDescent="0.2">
      <c r="H10"/>
    </row>
    <row r="11" spans="1:12" x14ac:dyDescent="0.2">
      <c r="H11"/>
    </row>
    <row r="12" spans="1:12" x14ac:dyDescent="0.2">
      <c r="H12"/>
    </row>
    <row r="13" spans="1:12" x14ac:dyDescent="0.2">
      <c r="H13"/>
    </row>
    <row r="14" spans="1:12" x14ac:dyDescent="0.2">
      <c r="H14"/>
    </row>
    <row r="15" spans="1:12" x14ac:dyDescent="0.2">
      <c r="H15"/>
    </row>
    <row r="16" spans="1:12" x14ac:dyDescent="0.2">
      <c r="H16"/>
    </row>
    <row r="17" spans="8:8" x14ac:dyDescent="0.2">
      <c r="H17"/>
    </row>
    <row r="18" spans="8:8" x14ac:dyDescent="0.2">
      <c r="H18"/>
    </row>
    <row r="19" spans="8:8" x14ac:dyDescent="0.2">
      <c r="H19"/>
    </row>
    <row r="20" spans="8:8" x14ac:dyDescent="0.2">
      <c r="H20"/>
    </row>
    <row r="21" spans="8:8" x14ac:dyDescent="0.2">
      <c r="H21"/>
    </row>
    <row r="22" spans="8:8" x14ac:dyDescent="0.2">
      <c r="H22"/>
    </row>
    <row r="23" spans="8:8" x14ac:dyDescent="0.2">
      <c r="H23"/>
    </row>
    <row r="24" spans="8:8" x14ac:dyDescent="0.2">
      <c r="H24"/>
    </row>
    <row r="25" spans="8:8" x14ac:dyDescent="0.2">
      <c r="H25"/>
    </row>
    <row r="26" spans="8:8" x14ac:dyDescent="0.2">
      <c r="H26"/>
    </row>
    <row r="27" spans="8:8" x14ac:dyDescent="0.2">
      <c r="H27"/>
    </row>
  </sheetData>
  <mergeCells count="1">
    <mergeCell ref="J1:K1"/>
  </mergeCells>
  <phoneticPr fontId="18" type="noConversion"/>
  <hyperlinks>
    <hyperlink ref="E3" r:id="rId1" display="https://jvet-experts.org/doc_end_user/current_document.php?id=10641" xr:uid="{00000000-0004-0000-0300-000000000000}"/>
    <hyperlink ref="B4" r:id="rId2" display="C:\Users\e00443164\Downloads\current_document.php?id=10764" xr:uid="{00000000-0004-0000-0300-000001000000}"/>
    <hyperlink ref="E4" r:id="rId3" display="https://jvet-experts.org/doc_end_user/current_document.php?id=10641" xr:uid="{00000000-0004-0000-0300-000002000000}"/>
    <hyperlink ref="A4" r:id="rId4" display="https://jvet-experts.org/doc_end_user/current_document.php?id=10947" xr:uid="{00000000-0004-0000-0300-000003000000}"/>
    <hyperlink ref="A3" r:id="rId5" display="https://jvet-experts.org/doc_end_user/current_document.php?id=10877" xr:uid="{00000000-0004-0000-0300-000004000000}"/>
    <hyperlink ref="B3" r:id="rId6" display="https://jvet-experts.org/doc_end_user/documents/21_Teleconference/wg11/JVET-U0074-v4.zip" xr:uid="{00000000-0004-0000-0300-000005000000}"/>
    <hyperlink ref="B5" r:id="rId7" display="C:\Users\e00443164\Downloads\current_document.php?id=10798" xr:uid="{00000000-0004-0000-0300-000006000000}"/>
    <hyperlink ref="E5" r:id="rId8" display="https://jvet-experts.org/doc_end_user/current_document.php?id=10575" xr:uid="{00000000-0004-0000-0300-000007000000}"/>
    <hyperlink ref="A5" r:id="rId9" display="https://jvet-experts.org/doc_end_user/current_document.php?id=10981" xr:uid="{00000000-0004-0000-0300-000008000000}"/>
  </hyperlinks>
  <pageMargins left="0.7" right="0.7" top="0.75" bottom="0.75" header="0.3" footer="0.3"/>
  <pageSetup orientation="portrait" horizontalDpi="180" verticalDpi="180" r:id="rId1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selection activeCell="C5" sqref="C5"/>
    </sheetView>
  </sheetViews>
  <sheetFormatPr baseColWidth="10" defaultColWidth="8.83203125" defaultRowHeight="15" x14ac:dyDescent="0.2"/>
  <cols>
    <col min="1" max="1" width="12.1640625" customWidth="1"/>
    <col min="2" max="2" width="19.5" customWidth="1"/>
    <col min="3" max="3" width="31.1640625" customWidth="1"/>
    <col min="4" max="4" width="7.1640625" style="5" customWidth="1"/>
    <col min="5" max="5" width="37" customWidth="1"/>
    <col min="6" max="6" width="15" customWidth="1"/>
    <col min="7" max="7" width="8.1640625" customWidth="1"/>
  </cols>
  <sheetData>
    <row r="1" spans="1:7" x14ac:dyDescent="0.2">
      <c r="F1" s="122"/>
      <c r="G1" s="122"/>
    </row>
    <row r="2" spans="1:7" ht="33" thickBot="1" x14ac:dyDescent="0.25">
      <c r="A2" s="29" t="s">
        <v>104</v>
      </c>
      <c r="B2" s="29" t="s">
        <v>107</v>
      </c>
      <c r="C2" s="29" t="s">
        <v>30</v>
      </c>
      <c r="D2" s="29" t="s">
        <v>33</v>
      </c>
      <c r="E2" s="29" t="s">
        <v>31</v>
      </c>
      <c r="F2" s="29" t="s">
        <v>29</v>
      </c>
      <c r="G2" s="30" t="s">
        <v>100</v>
      </c>
    </row>
    <row r="3" spans="1:7" ht="65" thickBot="1" x14ac:dyDescent="0.25">
      <c r="A3" s="24" t="s">
        <v>118</v>
      </c>
      <c r="B3" s="37" t="s">
        <v>124</v>
      </c>
      <c r="C3" s="38" t="s">
        <v>202</v>
      </c>
      <c r="D3" s="39" t="s">
        <v>205</v>
      </c>
      <c r="E3" s="40" t="s">
        <v>194</v>
      </c>
      <c r="F3" s="41" t="s">
        <v>195</v>
      </c>
      <c r="G3" s="41">
        <v>122</v>
      </c>
    </row>
    <row r="4" spans="1:7" ht="65" thickBot="1" x14ac:dyDescent="0.25">
      <c r="A4" s="24" t="s">
        <v>119</v>
      </c>
      <c r="B4" s="37" t="s">
        <v>95</v>
      </c>
      <c r="C4" s="38" t="s">
        <v>203</v>
      </c>
      <c r="D4" s="39" t="s">
        <v>204</v>
      </c>
      <c r="E4" s="40" t="s">
        <v>98</v>
      </c>
      <c r="F4" s="42" t="s">
        <v>196</v>
      </c>
      <c r="G4" s="43">
        <v>344</v>
      </c>
    </row>
    <row r="5" spans="1:7" ht="33" thickBot="1" x14ac:dyDescent="0.25">
      <c r="A5" s="24" t="s">
        <v>120</v>
      </c>
      <c r="B5" s="24" t="s">
        <v>91</v>
      </c>
      <c r="C5" s="38" t="s">
        <v>210</v>
      </c>
      <c r="D5" s="39"/>
      <c r="E5" s="43" t="s">
        <v>112</v>
      </c>
      <c r="F5" s="41" t="s">
        <v>197</v>
      </c>
      <c r="G5" s="41" t="s">
        <v>198</v>
      </c>
    </row>
    <row r="6" spans="1:7" ht="49" thickBot="1" x14ac:dyDescent="0.25">
      <c r="A6" s="44" t="s">
        <v>121</v>
      </c>
      <c r="B6" s="45" t="s">
        <v>138</v>
      </c>
      <c r="C6" s="38" t="s">
        <v>199</v>
      </c>
      <c r="D6" s="39" t="s">
        <v>115</v>
      </c>
      <c r="E6" s="46" t="s">
        <v>135</v>
      </c>
      <c r="F6" s="41" t="s">
        <v>193</v>
      </c>
      <c r="G6" s="41">
        <v>32</v>
      </c>
    </row>
    <row r="7" spans="1:7" ht="49" thickBot="1" x14ac:dyDescent="0.25">
      <c r="A7" s="44" t="s">
        <v>122</v>
      </c>
      <c r="B7" s="45" t="s">
        <v>138</v>
      </c>
      <c r="C7" s="38" t="s">
        <v>200</v>
      </c>
      <c r="D7" s="39" t="s">
        <v>115</v>
      </c>
      <c r="E7" s="46" t="s">
        <v>136</v>
      </c>
      <c r="F7" s="41" t="s">
        <v>193</v>
      </c>
      <c r="G7" s="41">
        <v>32</v>
      </c>
    </row>
    <row r="8" spans="1:7" ht="49" thickBot="1" x14ac:dyDescent="0.25">
      <c r="A8" s="44" t="s">
        <v>123</v>
      </c>
      <c r="B8" s="45" t="s">
        <v>138</v>
      </c>
      <c r="C8" s="38" t="s">
        <v>201</v>
      </c>
      <c r="D8" s="39" t="s">
        <v>115</v>
      </c>
      <c r="E8" s="46" t="s">
        <v>137</v>
      </c>
      <c r="F8" s="41" t="s">
        <v>193</v>
      </c>
      <c r="G8" s="41">
        <v>32</v>
      </c>
    </row>
    <row r="10" spans="1:7" ht="14.5" customHeight="1" x14ac:dyDescent="0.2">
      <c r="D10"/>
    </row>
    <row r="11" spans="1:7" x14ac:dyDescent="0.2">
      <c r="D11"/>
    </row>
    <row r="12" spans="1:7" x14ac:dyDescent="0.2">
      <c r="D12"/>
    </row>
    <row r="13" spans="1:7" x14ac:dyDescent="0.2">
      <c r="D13"/>
    </row>
    <row r="14" spans="1:7" x14ac:dyDescent="0.2">
      <c r="D14"/>
    </row>
    <row r="15" spans="1:7" x14ac:dyDescent="0.2">
      <c r="D15"/>
    </row>
    <row r="16" spans="1:7" x14ac:dyDescent="0.2">
      <c r="D16"/>
    </row>
    <row r="17" spans="4:4" x14ac:dyDescent="0.2">
      <c r="D17"/>
    </row>
    <row r="18" spans="4:4" x14ac:dyDescent="0.2">
      <c r="D18"/>
    </row>
    <row r="19" spans="4:4" x14ac:dyDescent="0.2">
      <c r="D19"/>
    </row>
    <row r="20" spans="4:4" x14ac:dyDescent="0.2">
      <c r="D20"/>
    </row>
    <row r="21" spans="4:4" x14ac:dyDescent="0.2">
      <c r="D21"/>
    </row>
    <row r="22" spans="4:4" x14ac:dyDescent="0.2">
      <c r="D22"/>
    </row>
    <row r="23" spans="4:4" x14ac:dyDescent="0.2">
      <c r="D23"/>
    </row>
    <row r="24" spans="4:4" x14ac:dyDescent="0.2">
      <c r="D24"/>
    </row>
    <row r="25" spans="4:4" x14ac:dyDescent="0.2">
      <c r="D25"/>
    </row>
    <row r="26" spans="4:4" x14ac:dyDescent="0.2">
      <c r="D26"/>
    </row>
    <row r="27" spans="4:4" x14ac:dyDescent="0.2">
      <c r="D27"/>
    </row>
    <row r="28" spans="4:4" x14ac:dyDescent="0.2">
      <c r="D28"/>
    </row>
  </sheetData>
  <mergeCells count="1">
    <mergeCell ref="F1:G1"/>
  </mergeCells>
  <phoneticPr fontId="18" type="noConversion"/>
  <hyperlinks>
    <hyperlink ref="B5" r:id="rId1" display="C:\Users\e00443164\Downloads\current_document.php?id=10764" xr:uid="{00000000-0004-0000-0400-000000000000}"/>
    <hyperlink ref="A3" r:id="rId2" display="https://jvet-experts.org/doc_end_user/current_document.php?id=10878" xr:uid="{00000000-0004-0000-0400-000001000000}"/>
    <hyperlink ref="A4" r:id="rId3" display="https://jvet-experts.org/doc_end_user/current_document.php?id=10921" xr:uid="{00000000-0004-0000-0400-000002000000}"/>
    <hyperlink ref="A5" r:id="rId4" display="https://jvet-experts.org/doc_end_user/current_document.php?id=10941" xr:uid="{00000000-0004-0000-0400-000003000000}"/>
    <hyperlink ref="B3" r:id="rId5" display="https://jvet-experts.org/doc_end_user/current_document.php?id=10721" xr:uid="{00000000-0004-0000-0400-000004000000}"/>
    <hyperlink ref="B4" r:id="rId6" display="https://jvet-experts.org/doc_end_user/documents/21_Teleconference/wg11/JVET-U0099-v2.zip" xr:uid="{00000000-0004-0000-0400-000005000000}"/>
    <hyperlink ref="B6" r:id="rId7" display="https://jvet-experts.org/doc_end_user/current_document.php?id=10844" xr:uid="{00000000-0004-0000-0400-000006000000}"/>
    <hyperlink ref="B7" r:id="rId8" display="https://jvet-experts.org/doc_end_user/current_document.php?id=10844" xr:uid="{00000000-0004-0000-0400-000007000000}"/>
    <hyperlink ref="B8" r:id="rId9" display="https://jvet-experts.org/doc_end_user/current_document.php?id=10844" xr:uid="{00000000-0004-0000-0400-000008000000}"/>
    <hyperlink ref="E5" r:id="rId10" display="https://jvet-experts.org/doc_end_user/current_document.php?id=10947" xr:uid="{00000000-0004-0000-0400-000009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AhG11</vt:lpstr>
      <vt:lpstr>Summary Analysis</vt:lpstr>
      <vt:lpstr>Chroma Analysis</vt:lpstr>
      <vt:lpstr>EE1-filetrs</vt:lpstr>
      <vt:lpstr>EE1-SuperRes</vt:lpstr>
    </vt:vector>
  </TitlesOfParts>
  <Company>Huawei Technologies Co.,Ltd.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Alshina</dc:creator>
  <cp:lastModifiedBy>SLA</cp:lastModifiedBy>
  <dcterms:created xsi:type="dcterms:W3CDTF">2021-04-15T09:33:50Z</dcterms:created>
  <dcterms:modified xsi:type="dcterms:W3CDTF">2021-07-16T07:32:42Z</dcterms:modified>
</cp:coreProperties>
</file>