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ejacstr/Documents/JVET/Rennes2024/Early_cropping/04_fourth_upload/JVET-AH0195_v4/"/>
    </mc:Choice>
  </mc:AlternateContent>
  <xr:revisionPtr revIDLastSave="0" documentId="13_ncr:1_{11580DD9-92DD-604E-8820-6FE473772A6A}" xr6:coauthVersionLast="47" xr6:coauthVersionMax="47" xr10:uidLastSave="{00000000-0000-0000-0000-000000000000}"/>
  <bookViews>
    <workbookView xWindow="0" yWindow="520" windowWidth="28800" windowHeight="15980" xr2:uid="{00000000-000D-0000-FFFF-FFFF00000000}"/>
  </bookViews>
  <sheets>
    <sheet name="LOP.2" sheetId="15" r:id="rId1"/>
    <sheet name="JVET-AG-EE1-1.3" sheetId="18" r:id="rId2"/>
    <sheet name="JVET-AH0195 EE1-1.3-version" sheetId="23" r:id="rId3"/>
    <sheet name="JVET-AH0195 LOP.2-version" sheetId="27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8" l="1"/>
  <c r="J95" i="27"/>
  <c r="J73" i="27"/>
  <c r="K69" i="27"/>
  <c r="J53" i="27"/>
  <c r="C123" i="27"/>
  <c r="C119" i="27"/>
  <c r="C115" i="27"/>
  <c r="C111" i="27"/>
  <c r="C107" i="27"/>
  <c r="C98" i="27"/>
  <c r="C94" i="27"/>
  <c r="C90" i="27"/>
  <c r="C86" i="27"/>
  <c r="C82" i="27"/>
  <c r="C76" i="27"/>
  <c r="C72" i="27"/>
  <c r="C68" i="27"/>
  <c r="C64" i="27"/>
  <c r="C60" i="27"/>
  <c r="C56" i="27"/>
  <c r="AG81" i="15" l="1"/>
  <c r="C50" i="15" l="1"/>
  <c r="C42" i="15"/>
  <c r="C73" i="27" l="1"/>
  <c r="D69" i="27"/>
  <c r="R132" i="27"/>
  <c r="M132" i="27"/>
  <c r="J132" i="27"/>
  <c r="H132" i="27"/>
  <c r="F132" i="27"/>
  <c r="L128" i="27"/>
  <c r="E128" i="27"/>
  <c r="L124" i="27"/>
  <c r="E124" i="27"/>
  <c r="L114" i="27"/>
  <c r="L116" i="27" s="1"/>
  <c r="L120" i="27" s="1"/>
  <c r="R121" i="27" s="1"/>
  <c r="E114" i="27"/>
  <c r="E116" i="27" s="1"/>
  <c r="E120" i="27" s="1"/>
  <c r="P121" i="27" s="1"/>
  <c r="L110" i="27"/>
  <c r="E110" i="27"/>
  <c r="L106" i="27"/>
  <c r="L108" i="27" s="1"/>
  <c r="R109" i="27" s="1"/>
  <c r="E106" i="27"/>
  <c r="E108" i="27" s="1"/>
  <c r="P109" i="27" s="1"/>
  <c r="L101" i="27"/>
  <c r="L103" i="27" s="1"/>
  <c r="L104" i="27" s="1"/>
  <c r="R105" i="27" s="1"/>
  <c r="S130" i="27" s="1"/>
  <c r="E101" i="27"/>
  <c r="E103" i="27" s="1"/>
  <c r="E104" i="27" s="1"/>
  <c r="P105" i="27" s="1"/>
  <c r="Q130" i="27" s="1"/>
  <c r="X130" i="27" s="1"/>
  <c r="L97" i="27"/>
  <c r="L99" i="27" s="1"/>
  <c r="R100" i="27" s="1"/>
  <c r="E97" i="27"/>
  <c r="E99" i="27" s="1"/>
  <c r="P100" i="27" s="1"/>
  <c r="L93" i="27"/>
  <c r="L95" i="27" s="1"/>
  <c r="R96" i="27" s="1"/>
  <c r="E93" i="27"/>
  <c r="E95" i="27" s="1"/>
  <c r="P96" i="27" s="1"/>
  <c r="P92" i="27"/>
  <c r="L91" i="27"/>
  <c r="R92" i="27" s="1"/>
  <c r="E91" i="27"/>
  <c r="L89" i="27"/>
  <c r="E89" i="27"/>
  <c r="L83" i="27"/>
  <c r="L87" i="27" s="1"/>
  <c r="R88" i="27" s="1"/>
  <c r="L81" i="27"/>
  <c r="E81" i="27"/>
  <c r="E83" i="27" s="1"/>
  <c r="E87" i="27" s="1"/>
  <c r="P88" i="27" s="1"/>
  <c r="L79" i="27"/>
  <c r="R80" i="27" s="1"/>
  <c r="E79" i="27"/>
  <c r="P80" i="27" s="1"/>
  <c r="L77" i="27"/>
  <c r="L75" i="27"/>
  <c r="E75" i="27"/>
  <c r="E77" i="27" s="1"/>
  <c r="L73" i="27"/>
  <c r="R74" i="27" s="1"/>
  <c r="L71" i="27"/>
  <c r="E71" i="27"/>
  <c r="E73" i="27" s="1"/>
  <c r="P74" i="27" s="1"/>
  <c r="L67" i="27"/>
  <c r="R66" i="27" s="1"/>
  <c r="E67" i="27"/>
  <c r="E69" i="27" s="1"/>
  <c r="P70" i="27" s="1"/>
  <c r="L65" i="27"/>
  <c r="E65" i="27"/>
  <c r="P66" i="27" s="1"/>
  <c r="L63" i="27"/>
  <c r="E63" i="27"/>
  <c r="L55" i="27"/>
  <c r="L57" i="27" s="1"/>
  <c r="L61" i="27" s="1"/>
  <c r="R62" i="27" s="1"/>
  <c r="E55" i="27"/>
  <c r="E57" i="27" s="1"/>
  <c r="E61" i="27" s="1"/>
  <c r="P62" i="27" s="1"/>
  <c r="R54" i="27"/>
  <c r="P54" i="27"/>
  <c r="L53" i="27"/>
  <c r="E53" i="27"/>
  <c r="L51" i="27"/>
  <c r="L112" i="27" s="1"/>
  <c r="R113" i="27" s="1"/>
  <c r="L49" i="27"/>
  <c r="E49" i="27"/>
  <c r="E51" i="27" s="1"/>
  <c r="E112" i="27" s="1"/>
  <c r="P113" i="27" s="1"/>
  <c r="L45" i="27"/>
  <c r="L47" i="27" s="1"/>
  <c r="R48" i="27" s="1"/>
  <c r="E45" i="27"/>
  <c r="E47" i="27" s="1"/>
  <c r="P48" i="27" s="1"/>
  <c r="L41" i="27"/>
  <c r="L43" i="27" s="1"/>
  <c r="R44" i="27" s="1"/>
  <c r="E41" i="27"/>
  <c r="E43" i="27" s="1"/>
  <c r="P44" i="27" s="1"/>
  <c r="L39" i="27"/>
  <c r="R40" i="27" s="1"/>
  <c r="E39" i="27"/>
  <c r="P40" i="27" s="1"/>
  <c r="L37" i="27"/>
  <c r="E37" i="27"/>
  <c r="L29" i="27"/>
  <c r="L31" i="27" s="1"/>
  <c r="L35" i="27" s="1"/>
  <c r="R36" i="27" s="1"/>
  <c r="E29" i="27"/>
  <c r="E31" i="27" s="1"/>
  <c r="E35" i="27" s="1"/>
  <c r="P36" i="27" s="1"/>
  <c r="L27" i="27"/>
  <c r="R28" i="27" s="1"/>
  <c r="E27" i="27"/>
  <c r="P28" i="27" s="1"/>
  <c r="Q51" i="27" s="1"/>
  <c r="E19" i="27"/>
  <c r="E21" i="27" s="1"/>
  <c r="E25" i="27" s="1"/>
  <c r="E11" i="27"/>
  <c r="E13" i="27" s="1"/>
  <c r="E17" i="27" s="1"/>
  <c r="X18" i="27" s="1"/>
  <c r="S7" i="27"/>
  <c r="R7" i="27"/>
  <c r="L7" i="27"/>
  <c r="K7" i="27"/>
  <c r="J7" i="27"/>
  <c r="I7" i="27"/>
  <c r="I6" i="27" s="1"/>
  <c r="T5" i="27"/>
  <c r="AE4" i="27" s="1"/>
  <c r="Q5" i="27"/>
  <c r="Q7" i="27" s="1"/>
  <c r="N5" i="27"/>
  <c r="N7" i="27" s="1"/>
  <c r="K5" i="27"/>
  <c r="H5" i="27"/>
  <c r="H7" i="27" s="1"/>
  <c r="E5" i="27"/>
  <c r="Z4" i="27" s="1"/>
  <c r="AC4" i="27"/>
  <c r="AB4" i="27"/>
  <c r="AA4" i="27"/>
  <c r="S3" i="27"/>
  <c r="R3" i="27"/>
  <c r="P3" i="27"/>
  <c r="P7" i="27" s="1"/>
  <c r="O3" i="27"/>
  <c r="O7" i="27" s="1"/>
  <c r="O6" i="27" s="1"/>
  <c r="M3" i="27"/>
  <c r="M7" i="27" s="1"/>
  <c r="L3" i="27"/>
  <c r="J3" i="27"/>
  <c r="I3" i="27"/>
  <c r="G3" i="27"/>
  <c r="G7" i="27" s="1"/>
  <c r="F3" i="27"/>
  <c r="F7" i="27" s="1"/>
  <c r="D3" i="27"/>
  <c r="D7" i="27" s="1"/>
  <c r="D9" i="27" s="1"/>
  <c r="D13" i="27" s="1"/>
  <c r="D17" i="27" s="1"/>
  <c r="D21" i="27" s="1"/>
  <c r="D25" i="27" s="1"/>
  <c r="C3" i="27"/>
  <c r="C7" i="27" s="1"/>
  <c r="S51" i="27" l="1"/>
  <c r="Q77" i="27"/>
  <c r="Q103" i="27"/>
  <c r="S77" i="27"/>
  <c r="S103" i="27"/>
  <c r="R6" i="27"/>
  <c r="C6" i="27"/>
  <c r="V6" i="27" s="1"/>
  <c r="W6" i="27" s="1"/>
  <c r="C9" i="27"/>
  <c r="C13" i="27" s="1"/>
  <c r="F6" i="27"/>
  <c r="X51" i="27"/>
  <c r="L6" i="27"/>
  <c r="D27" i="27"/>
  <c r="D31" i="27" s="1"/>
  <c r="D35" i="27" s="1"/>
  <c r="D39" i="27" s="1"/>
  <c r="D43" i="27" s="1"/>
  <c r="D47" i="27" s="1"/>
  <c r="D51" i="27" s="1"/>
  <c r="K27" i="27"/>
  <c r="K31" i="27" s="1"/>
  <c r="K35" i="27" s="1"/>
  <c r="K39" i="27" s="1"/>
  <c r="K43" i="27" s="1"/>
  <c r="K47" i="27" s="1"/>
  <c r="K51" i="27" s="1"/>
  <c r="AD4" i="27"/>
  <c r="X4" i="27" s="1"/>
  <c r="T7" i="27"/>
  <c r="E7" i="27"/>
  <c r="E9" i="27" s="1"/>
  <c r="L69" i="27"/>
  <c r="R70" i="27" s="1"/>
  <c r="D133" i="27" l="1"/>
  <c r="K53" i="27"/>
  <c r="K57" i="27" s="1"/>
  <c r="K61" i="27" s="1"/>
  <c r="K65" i="27" s="1"/>
  <c r="K73" i="27" s="1"/>
  <c r="K77" i="27" s="1"/>
  <c r="D53" i="27"/>
  <c r="D57" i="27" s="1"/>
  <c r="D61" i="27" s="1"/>
  <c r="D65" i="27" s="1"/>
  <c r="D73" i="27" s="1"/>
  <c r="D77" i="27" s="1"/>
  <c r="X10" i="27"/>
  <c r="X132" i="27" s="1"/>
  <c r="F9" i="27"/>
  <c r="U7" i="27"/>
  <c r="C17" i="27"/>
  <c r="C12" i="27"/>
  <c r="U13" i="27"/>
  <c r="D79" i="27" l="1"/>
  <c r="D83" i="27" s="1"/>
  <c r="D87" i="27" s="1"/>
  <c r="D91" i="27" s="1"/>
  <c r="K79" i="27"/>
  <c r="K83" i="27" s="1"/>
  <c r="K87" i="27" s="1"/>
  <c r="K91" i="27" s="1"/>
  <c r="F133" i="27"/>
  <c r="V12" i="27"/>
  <c r="C21" i="27"/>
  <c r="U17" i="27"/>
  <c r="C16" i="27"/>
  <c r="V16" i="27" s="1"/>
  <c r="K95" i="27" l="1"/>
  <c r="K99" i="27" s="1"/>
  <c r="K103" i="27" s="1"/>
  <c r="K104" i="27" s="1"/>
  <c r="K108" i="27" s="1"/>
  <c r="K112" i="27" s="1"/>
  <c r="K116" i="27" s="1"/>
  <c r="K120" i="27" s="1"/>
  <c r="K124" i="27" s="1"/>
  <c r="K128" i="27" s="1"/>
  <c r="D99" i="27"/>
  <c r="D103" i="27" s="1"/>
  <c r="D104" i="27" s="1"/>
  <c r="D108" i="27" s="1"/>
  <c r="D112" i="27" s="1"/>
  <c r="D116" i="27" s="1"/>
  <c r="D120" i="27" s="1"/>
  <c r="D124" i="27" s="1"/>
  <c r="D128" i="27" s="1"/>
  <c r="D95" i="27"/>
  <c r="U21" i="27"/>
  <c r="C20" i="27"/>
  <c r="C25" i="27"/>
  <c r="C24" i="27" l="1"/>
  <c r="V24" i="27" s="1"/>
  <c r="C27" i="27"/>
  <c r="J27" i="27"/>
  <c r="J31" i="27" s="1"/>
  <c r="U25" i="27"/>
  <c r="V20" i="27"/>
  <c r="J30" i="27" l="1"/>
  <c r="M30" i="27" s="1"/>
  <c r="J35" i="27"/>
  <c r="C31" i="27"/>
  <c r="U27" i="27"/>
  <c r="H133" i="27"/>
  <c r="W25" i="27"/>
  <c r="U31" i="27" l="1"/>
  <c r="C30" i="27"/>
  <c r="F30" i="27" s="1"/>
  <c r="C35" i="27"/>
  <c r="J34" i="27"/>
  <c r="M34" i="27" s="1"/>
  <c r="J39" i="27"/>
  <c r="J38" i="27" l="1"/>
  <c r="M38" i="27" s="1"/>
  <c r="J43" i="27"/>
  <c r="C39" i="27"/>
  <c r="U35" i="27"/>
  <c r="C34" i="27"/>
  <c r="F34" i="27" s="1"/>
  <c r="C38" i="27" l="1"/>
  <c r="F38" i="27" s="1"/>
  <c r="C43" i="27"/>
  <c r="U39" i="27"/>
  <c r="J42" i="27"/>
  <c r="M42" i="27" s="1"/>
  <c r="J47" i="27"/>
  <c r="J46" i="27" l="1"/>
  <c r="M46" i="27" s="1"/>
  <c r="J51" i="27"/>
  <c r="J50" i="27" s="1"/>
  <c r="M50" i="27" s="1"/>
  <c r="N51" i="27" s="1"/>
  <c r="C47" i="27"/>
  <c r="U43" i="27"/>
  <c r="C42" i="27"/>
  <c r="F42" i="27" s="1"/>
  <c r="U47" i="27" l="1"/>
  <c r="C46" i="27"/>
  <c r="F46" i="27" s="1"/>
  <c r="C51" i="27"/>
  <c r="C53" i="27" l="1"/>
  <c r="C57" i="27" s="1"/>
  <c r="U51" i="27"/>
  <c r="C50" i="27"/>
  <c r="F50" i="27" s="1"/>
  <c r="G51" i="27" s="1"/>
  <c r="V51" i="27" s="1"/>
  <c r="W51" i="27" s="1"/>
  <c r="J57" i="27"/>
  <c r="F56" i="27" l="1"/>
  <c r="C61" i="27"/>
  <c r="J56" i="27"/>
  <c r="M56" i="27" s="1"/>
  <c r="J61" i="27"/>
  <c r="J60" i="27" s="1"/>
  <c r="J133" i="27"/>
  <c r="J65" i="27" l="1"/>
  <c r="J64" i="27" s="1"/>
  <c r="M60" i="27"/>
  <c r="F60" i="27"/>
  <c r="C65" i="27"/>
  <c r="C69" i="27" l="1"/>
  <c r="F64" i="27"/>
  <c r="M64" i="27"/>
  <c r="J69" i="27"/>
  <c r="J72" i="27" l="1"/>
  <c r="J68" i="27"/>
  <c r="M68" i="27" s="1"/>
  <c r="F68" i="27"/>
  <c r="F72" i="27" l="1"/>
  <c r="C77" i="27"/>
  <c r="J77" i="27"/>
  <c r="M72" i="27"/>
  <c r="J76" i="27" l="1"/>
  <c r="M76" i="27" s="1"/>
  <c r="J79" i="27"/>
  <c r="J83" i="27" s="1"/>
  <c r="N77" i="27"/>
  <c r="C79" i="27"/>
  <c r="C83" i="27" s="1"/>
  <c r="F76" i="27"/>
  <c r="G77" i="27" s="1"/>
  <c r="D72" i="23"/>
  <c r="K72" i="23"/>
  <c r="K68" i="23"/>
  <c r="J68" i="23"/>
  <c r="C68" i="23"/>
  <c r="C64" i="23"/>
  <c r="D68" i="23"/>
  <c r="D64" i="23"/>
  <c r="J72" i="23"/>
  <c r="C72" i="23"/>
  <c r="R92" i="23"/>
  <c r="M92" i="23"/>
  <c r="J92" i="23"/>
  <c r="H92" i="23"/>
  <c r="F92" i="23"/>
  <c r="K90" i="23"/>
  <c r="J90" i="23"/>
  <c r="D90" i="23"/>
  <c r="C90" i="23"/>
  <c r="E88" i="23"/>
  <c r="L84" i="23"/>
  <c r="E84" i="23"/>
  <c r="L74" i="23"/>
  <c r="L76" i="23" s="1"/>
  <c r="L80" i="23" s="1"/>
  <c r="R81" i="23" s="1"/>
  <c r="E74" i="23"/>
  <c r="E76" i="23" s="1"/>
  <c r="E80" i="23" s="1"/>
  <c r="P81" i="23" s="1"/>
  <c r="L70" i="23"/>
  <c r="E70" i="23"/>
  <c r="L66" i="23"/>
  <c r="L68" i="23" s="1"/>
  <c r="E66" i="23"/>
  <c r="E68" i="23" s="1"/>
  <c r="L64" i="23"/>
  <c r="R65" i="23" s="1"/>
  <c r="L62" i="23"/>
  <c r="E62" i="23"/>
  <c r="E64" i="23" s="1"/>
  <c r="P65" i="23" s="1"/>
  <c r="L57" i="23"/>
  <c r="L59" i="23" s="1"/>
  <c r="L60" i="23" s="1"/>
  <c r="R61" i="23" s="1"/>
  <c r="E57" i="23"/>
  <c r="E59" i="23" s="1"/>
  <c r="E60" i="23" s="1"/>
  <c r="P61" i="23" s="1"/>
  <c r="L53" i="23"/>
  <c r="L55" i="23" s="1"/>
  <c r="R56" i="23" s="1"/>
  <c r="E53" i="23"/>
  <c r="E55" i="23" s="1"/>
  <c r="P56" i="23" s="1"/>
  <c r="L49" i="23"/>
  <c r="L51" i="23" s="1"/>
  <c r="R52" i="23" s="1"/>
  <c r="E49" i="23"/>
  <c r="E51" i="23" s="1"/>
  <c r="P52" i="23" s="1"/>
  <c r="R48" i="23"/>
  <c r="P48" i="23"/>
  <c r="L47" i="23"/>
  <c r="E47" i="23"/>
  <c r="L45" i="23"/>
  <c r="E45" i="23"/>
  <c r="L37" i="23"/>
  <c r="L39" i="23" s="1"/>
  <c r="L43" i="23" s="1"/>
  <c r="R44" i="23" s="1"/>
  <c r="E37" i="23"/>
  <c r="E39" i="23" s="1"/>
  <c r="E43" i="23" s="1"/>
  <c r="P44" i="23" s="1"/>
  <c r="Q59" i="23" s="1"/>
  <c r="L35" i="23"/>
  <c r="R36" i="23" s="1"/>
  <c r="E35" i="23"/>
  <c r="P36" i="23" s="1"/>
  <c r="X36" i="23" s="1"/>
  <c r="E33" i="23"/>
  <c r="E27" i="23"/>
  <c r="E29" i="23" s="1"/>
  <c r="E25" i="23"/>
  <c r="X26" i="23" s="1"/>
  <c r="E23" i="23"/>
  <c r="X22" i="23"/>
  <c r="AD21" i="23"/>
  <c r="AD25" i="23" s="1"/>
  <c r="AD29" i="23" s="1"/>
  <c r="AD33" i="23" s="1"/>
  <c r="AC21" i="23"/>
  <c r="E21" i="23"/>
  <c r="AE19" i="23"/>
  <c r="AE21" i="23" s="1"/>
  <c r="E19" i="23"/>
  <c r="E11" i="23"/>
  <c r="E13" i="23" s="1"/>
  <c r="E17" i="23" s="1"/>
  <c r="X18" i="23" s="1"/>
  <c r="S7" i="23"/>
  <c r="R7" i="23"/>
  <c r="P7" i="23"/>
  <c r="O7" i="23"/>
  <c r="N7" i="23"/>
  <c r="M7" i="23"/>
  <c r="L7" i="23"/>
  <c r="L6" i="23" s="1"/>
  <c r="K7" i="23"/>
  <c r="J7" i="23"/>
  <c r="I6" i="23" s="1"/>
  <c r="I7" i="23"/>
  <c r="G7" i="23"/>
  <c r="F7" i="23"/>
  <c r="D7" i="23"/>
  <c r="D9" i="23" s="1"/>
  <c r="D13" i="23" s="1"/>
  <c r="D17" i="23" s="1"/>
  <c r="D21" i="23" s="1"/>
  <c r="D25" i="23" s="1"/>
  <c r="D29" i="23" s="1"/>
  <c r="D33" i="23" s="1"/>
  <c r="C7" i="23"/>
  <c r="C9" i="23" s="1"/>
  <c r="C13" i="23" s="1"/>
  <c r="T5" i="23"/>
  <c r="AE4" i="23" s="1"/>
  <c r="Q5" i="23"/>
  <c r="Q7" i="23" s="1"/>
  <c r="O6" i="23" s="1"/>
  <c r="N5" i="23"/>
  <c r="K5" i="23"/>
  <c r="AB4" i="23" s="1"/>
  <c r="H5" i="23"/>
  <c r="H7" i="23" s="1"/>
  <c r="F6" i="23" s="1"/>
  <c r="E5" i="23"/>
  <c r="Z4" i="23" s="1"/>
  <c r="AD4" i="23"/>
  <c r="AC4" i="23"/>
  <c r="V77" i="27" l="1"/>
  <c r="W77" i="27" s="1"/>
  <c r="J82" i="27"/>
  <c r="M82" i="27" s="1"/>
  <c r="J87" i="27"/>
  <c r="C87" i="27"/>
  <c r="F82" i="27"/>
  <c r="D35" i="23"/>
  <c r="D39" i="23" s="1"/>
  <c r="D43" i="23" s="1"/>
  <c r="D47" i="23" s="1"/>
  <c r="D51" i="23" s="1"/>
  <c r="D55" i="23" s="1"/>
  <c r="D59" i="23" s="1"/>
  <c r="K35" i="23"/>
  <c r="K39" i="23" s="1"/>
  <c r="K43" i="23" s="1"/>
  <c r="K47" i="23" s="1"/>
  <c r="K51" i="23" s="1"/>
  <c r="K55" i="23" s="1"/>
  <c r="K59" i="23" s="1"/>
  <c r="Q90" i="23"/>
  <c r="U13" i="23"/>
  <c r="C17" i="23"/>
  <c r="AC20" i="23"/>
  <c r="S59" i="23"/>
  <c r="X59" i="23" s="1"/>
  <c r="P69" i="23"/>
  <c r="E72" i="23"/>
  <c r="P73" i="23" s="1"/>
  <c r="AE33" i="23"/>
  <c r="AE23" i="23"/>
  <c r="AE25" i="23" s="1"/>
  <c r="AE27" i="23" s="1"/>
  <c r="AE29" i="23" s="1"/>
  <c r="R6" i="23"/>
  <c r="L72" i="23"/>
  <c r="R73" i="23" s="1"/>
  <c r="R69" i="23"/>
  <c r="S90" i="23" s="1"/>
  <c r="T7" i="23"/>
  <c r="AC25" i="23"/>
  <c r="E7" i="23"/>
  <c r="E9" i="23" s="1"/>
  <c r="C12" i="23" s="1"/>
  <c r="AA4" i="23"/>
  <c r="X4" i="23" s="1"/>
  <c r="C91" i="27" l="1"/>
  <c r="F86" i="27"/>
  <c r="J91" i="27"/>
  <c r="J86" i="27"/>
  <c r="M86" i="27" s="1"/>
  <c r="V12" i="23"/>
  <c r="U17" i="23"/>
  <c r="C21" i="23"/>
  <c r="C16" i="23"/>
  <c r="V16" i="23" s="1"/>
  <c r="U7" i="23"/>
  <c r="C6" i="23"/>
  <c r="V6" i="23" s="1"/>
  <c r="W6" i="23" s="1"/>
  <c r="X90" i="23"/>
  <c r="F9" i="23"/>
  <c r="X10" i="23"/>
  <c r="X92" i="23" s="1"/>
  <c r="AC29" i="23"/>
  <c r="AC24" i="23"/>
  <c r="K76" i="23"/>
  <c r="K80" i="23" s="1"/>
  <c r="K60" i="23"/>
  <c r="D60" i="23"/>
  <c r="D76" i="23"/>
  <c r="D80" i="23" s="1"/>
  <c r="F90" i="27" l="1"/>
  <c r="C95" i="27"/>
  <c r="C99" i="27" s="1"/>
  <c r="J99" i="27"/>
  <c r="J98" i="27" s="1"/>
  <c r="J90" i="27"/>
  <c r="M90" i="27" s="1"/>
  <c r="K84" i="23"/>
  <c r="K88" i="23" s="1"/>
  <c r="D84" i="23"/>
  <c r="D88" i="23" s="1"/>
  <c r="D93" i="23"/>
  <c r="K64" i="23"/>
  <c r="U21" i="23"/>
  <c r="C20" i="23"/>
  <c r="C25" i="23"/>
  <c r="AC28" i="23"/>
  <c r="AC33" i="23"/>
  <c r="AC32" i="23" s="1"/>
  <c r="F93" i="23"/>
  <c r="J94" i="27" l="1"/>
  <c r="M94" i="27" s="1"/>
  <c r="F94" i="27"/>
  <c r="C24" i="23"/>
  <c r="V24" i="23" s="1"/>
  <c r="C29" i="23"/>
  <c r="V20" i="23"/>
  <c r="C103" i="27" l="1"/>
  <c r="C104" i="27" s="1"/>
  <c r="F98" i="27"/>
  <c r="M98" i="27"/>
  <c r="J103" i="27"/>
  <c r="C33" i="23"/>
  <c r="C28" i="23"/>
  <c r="V28" i="23" s="1"/>
  <c r="J104" i="27" l="1"/>
  <c r="J108" i="27" s="1"/>
  <c r="J102" i="27"/>
  <c r="M102" i="27" s="1"/>
  <c r="N103" i="27" s="1"/>
  <c r="C102" i="27"/>
  <c r="F102" i="27" s="1"/>
  <c r="G103" i="27" s="1"/>
  <c r="C35" i="23"/>
  <c r="J35" i="23"/>
  <c r="J39" i="23" s="1"/>
  <c r="U33" i="23"/>
  <c r="C32" i="23"/>
  <c r="J112" i="27" l="1"/>
  <c r="J111" i="27" s="1"/>
  <c r="J107" i="27"/>
  <c r="M107" i="27" s="1"/>
  <c r="V103" i="27"/>
  <c r="W103" i="27" s="1"/>
  <c r="C108" i="27"/>
  <c r="C112" i="27" s="1"/>
  <c r="U104" i="27"/>
  <c r="V32" i="23"/>
  <c r="W33" i="23" s="1"/>
  <c r="H93" i="23"/>
  <c r="J43" i="23"/>
  <c r="J38" i="23"/>
  <c r="M38" i="23" s="1"/>
  <c r="C39" i="23"/>
  <c r="U35" i="23"/>
  <c r="M111" i="27" l="1"/>
  <c r="J116" i="27"/>
  <c r="J115" i="27" s="1"/>
  <c r="U108" i="27"/>
  <c r="F107" i="27"/>
  <c r="J42" i="23"/>
  <c r="M42" i="23" s="1"/>
  <c r="J47" i="23"/>
  <c r="U39" i="23"/>
  <c r="C43" i="23"/>
  <c r="C38" i="23"/>
  <c r="F38" i="23" s="1"/>
  <c r="V38" i="23" s="1"/>
  <c r="C116" i="27" l="1"/>
  <c r="F111" i="27"/>
  <c r="J120" i="27"/>
  <c r="M115" i="27"/>
  <c r="C42" i="23"/>
  <c r="F42" i="23" s="1"/>
  <c r="C47" i="23"/>
  <c r="U43" i="23"/>
  <c r="J46" i="23"/>
  <c r="M46" i="23" s="1"/>
  <c r="J51" i="23"/>
  <c r="J124" i="27" l="1"/>
  <c r="J123" i="27" s="1"/>
  <c r="J119" i="27"/>
  <c r="M119" i="27" s="1"/>
  <c r="U116" i="27"/>
  <c r="C120" i="27"/>
  <c r="C124" i="27" s="1"/>
  <c r="J50" i="23"/>
  <c r="M50" i="23" s="1"/>
  <c r="J55" i="23"/>
  <c r="U47" i="23"/>
  <c r="C51" i="23"/>
  <c r="C46" i="23"/>
  <c r="F46" i="23" s="1"/>
  <c r="U120" i="27" l="1"/>
  <c r="F119" i="27"/>
  <c r="F115" i="27"/>
  <c r="J128" i="27"/>
  <c r="M123" i="27"/>
  <c r="N130" i="27" s="1"/>
  <c r="J54" i="23"/>
  <c r="M54" i="23" s="1"/>
  <c r="J59" i="23"/>
  <c r="C55" i="23"/>
  <c r="U51" i="23"/>
  <c r="C50" i="23"/>
  <c r="F50" i="23" s="1"/>
  <c r="C128" i="27" l="1"/>
  <c r="C127" i="27"/>
  <c r="U124" i="27"/>
  <c r="C59" i="23"/>
  <c r="U55" i="23"/>
  <c r="C54" i="23"/>
  <c r="F54" i="23" s="1"/>
  <c r="J60" i="23"/>
  <c r="J58" i="23"/>
  <c r="M58" i="23" s="1"/>
  <c r="N59" i="23" s="1"/>
  <c r="F123" i="27" l="1"/>
  <c r="G130" i="27" s="1"/>
  <c r="V130" i="27" s="1"/>
  <c r="W130" i="27" s="1"/>
  <c r="W132" i="27" s="1"/>
  <c r="R133" i="27"/>
  <c r="D134" i="27" s="1"/>
  <c r="D135" i="27" s="1"/>
  <c r="J71" i="23"/>
  <c r="M71" i="23" s="1"/>
  <c r="J76" i="23"/>
  <c r="J64" i="23"/>
  <c r="J63" i="23" s="1"/>
  <c r="M63" i="23" s="1"/>
  <c r="J67" i="23"/>
  <c r="M67" i="23" s="1"/>
  <c r="U59" i="23"/>
  <c r="C60" i="23"/>
  <c r="C58" i="23"/>
  <c r="F58" i="23" s="1"/>
  <c r="G59" i="23" s="1"/>
  <c r="V59" i="23" s="1"/>
  <c r="W59" i="23" s="1"/>
  <c r="W133" i="27" l="1"/>
  <c r="A2" i="27" s="1"/>
  <c r="U60" i="23"/>
  <c r="J93" i="23"/>
  <c r="J80" i="23"/>
  <c r="J84" i="23" s="1"/>
  <c r="J75" i="23"/>
  <c r="M75" i="23" s="1"/>
  <c r="C76" i="23"/>
  <c r="C71" i="23"/>
  <c r="F71" i="23" s="1"/>
  <c r="J79" i="23" l="1"/>
  <c r="M79" i="23" s="1"/>
  <c r="C67" i="23"/>
  <c r="F67" i="23" s="1"/>
  <c r="U68" i="23"/>
  <c r="U76" i="23"/>
  <c r="C75" i="23"/>
  <c r="C80" i="23"/>
  <c r="C84" i="23" s="1"/>
  <c r="C63" i="23"/>
  <c r="F63" i="23" s="1"/>
  <c r="U64" i="23"/>
  <c r="J83" i="23" l="1"/>
  <c r="M83" i="23" s="1"/>
  <c r="N90" i="23" s="1"/>
  <c r="J88" i="23"/>
  <c r="F75" i="23"/>
  <c r="U80" i="23"/>
  <c r="C79" i="23"/>
  <c r="F79" i="23" s="1"/>
  <c r="C88" i="23" l="1"/>
  <c r="C87" i="23"/>
  <c r="U84" i="23"/>
  <c r="U97" i="23" s="1"/>
  <c r="U98" i="23" s="1"/>
  <c r="C83" i="23"/>
  <c r="F83" i="23" l="1"/>
  <c r="G90" i="23" s="1"/>
  <c r="V90" i="23" s="1"/>
  <c r="W90" i="23" s="1"/>
  <c r="W92" i="23" s="1"/>
  <c r="W93" i="23" s="1"/>
  <c r="A2" i="23" s="1"/>
  <c r="R93" i="23"/>
  <c r="D94" i="23" s="1"/>
  <c r="D95" i="23" s="1"/>
  <c r="X59" i="18"/>
  <c r="X10" i="18"/>
  <c r="C20" i="18" l="1"/>
  <c r="V20" i="18"/>
  <c r="C50" i="18"/>
  <c r="AC20" i="18"/>
  <c r="AE19" i="18"/>
  <c r="AE21" i="18" s="1"/>
  <c r="AE33" i="18" s="1"/>
  <c r="E19" i="18"/>
  <c r="AC25" i="18"/>
  <c r="AC29" i="18" s="1"/>
  <c r="AC33" i="18" s="1"/>
  <c r="AD21" i="18"/>
  <c r="AD25" i="18" s="1"/>
  <c r="AC21" i="18"/>
  <c r="L72" i="18"/>
  <c r="E72" i="18"/>
  <c r="R65" i="18"/>
  <c r="P65" i="18"/>
  <c r="J67" i="18"/>
  <c r="C67" i="18"/>
  <c r="R61" i="18"/>
  <c r="P61" i="18"/>
  <c r="V59" i="18"/>
  <c r="G59" i="18"/>
  <c r="J46" i="18"/>
  <c r="V38" i="18"/>
  <c r="K64" i="18"/>
  <c r="J64" i="18"/>
  <c r="L62" i="18"/>
  <c r="L64" i="18"/>
  <c r="E64" i="18"/>
  <c r="E62" i="18"/>
  <c r="L57" i="18"/>
  <c r="E57" i="18"/>
  <c r="E59" i="18" s="1"/>
  <c r="D64" i="18"/>
  <c r="C64" i="18"/>
  <c r="X18" i="18"/>
  <c r="D21" i="18"/>
  <c r="R92" i="18"/>
  <c r="M92" i="18"/>
  <c r="J92" i="18"/>
  <c r="H92" i="18"/>
  <c r="F92" i="18"/>
  <c r="K90" i="18"/>
  <c r="J90" i="18"/>
  <c r="D90" i="18"/>
  <c r="C90" i="18"/>
  <c r="E88" i="18"/>
  <c r="L84" i="18"/>
  <c r="E84" i="18"/>
  <c r="L74" i="18"/>
  <c r="L76" i="18" s="1"/>
  <c r="L80" i="18" s="1"/>
  <c r="R81" i="18" s="1"/>
  <c r="E74" i="18"/>
  <c r="E76" i="18" s="1"/>
  <c r="E80" i="18" s="1"/>
  <c r="P81" i="18" s="1"/>
  <c r="L70" i="18"/>
  <c r="E70" i="18"/>
  <c r="L66" i="18"/>
  <c r="L68" i="18" s="1"/>
  <c r="E66" i="18"/>
  <c r="E68" i="18" s="1"/>
  <c r="L59" i="18"/>
  <c r="L53" i="18"/>
  <c r="L55" i="18" s="1"/>
  <c r="E53" i="18"/>
  <c r="E55" i="18" s="1"/>
  <c r="L49" i="18"/>
  <c r="L51" i="18" s="1"/>
  <c r="E49" i="18"/>
  <c r="E51" i="18" s="1"/>
  <c r="L47" i="18"/>
  <c r="E47" i="18"/>
  <c r="L45" i="18"/>
  <c r="E45" i="18"/>
  <c r="L37" i="18"/>
  <c r="L39" i="18" s="1"/>
  <c r="L43" i="18" s="1"/>
  <c r="E39" i="18"/>
  <c r="E43" i="18" s="1"/>
  <c r="L35" i="18"/>
  <c r="E35" i="18"/>
  <c r="E21" i="18"/>
  <c r="E33" i="18" s="1"/>
  <c r="E11" i="18"/>
  <c r="E13" i="18" s="1"/>
  <c r="E17" i="18" s="1"/>
  <c r="S7" i="18"/>
  <c r="R7" i="18"/>
  <c r="P7" i="18"/>
  <c r="O7" i="18"/>
  <c r="M7" i="18"/>
  <c r="L7" i="18"/>
  <c r="J7" i="18"/>
  <c r="I7" i="18"/>
  <c r="G7" i="18"/>
  <c r="F7" i="18"/>
  <c r="D7" i="18"/>
  <c r="D9" i="18" s="1"/>
  <c r="D13" i="18" s="1"/>
  <c r="D17" i="18" s="1"/>
  <c r="C7" i="18"/>
  <c r="C9" i="18" s="1"/>
  <c r="C13" i="18" s="1"/>
  <c r="T5" i="18"/>
  <c r="T7" i="18" s="1"/>
  <c r="Q5" i="18"/>
  <c r="AD4" i="18" s="1"/>
  <c r="N5" i="18"/>
  <c r="N7" i="18" s="1"/>
  <c r="K5" i="18"/>
  <c r="K7" i="18" s="1"/>
  <c r="H5" i="18"/>
  <c r="H7" i="18" s="1"/>
  <c r="E5" i="18"/>
  <c r="Z4" i="18" s="1"/>
  <c r="U7" i="15"/>
  <c r="Z4" i="15"/>
  <c r="AA4" i="15"/>
  <c r="AB4" i="15"/>
  <c r="AC4" i="15"/>
  <c r="AD4" i="15"/>
  <c r="AE4" i="15"/>
  <c r="U13" i="15"/>
  <c r="U17" i="15"/>
  <c r="U21" i="15"/>
  <c r="U25" i="15"/>
  <c r="U27" i="15"/>
  <c r="U31" i="15"/>
  <c r="U35" i="15"/>
  <c r="U39" i="15"/>
  <c r="U43" i="15"/>
  <c r="U47" i="15"/>
  <c r="U51" i="15"/>
  <c r="U52" i="15"/>
  <c r="U72" i="15"/>
  <c r="P40" i="15"/>
  <c r="R57" i="15"/>
  <c r="R53" i="15"/>
  <c r="P57" i="15"/>
  <c r="P53" i="15"/>
  <c r="R44" i="15"/>
  <c r="R40" i="15"/>
  <c r="P44" i="15"/>
  <c r="Q51" i="15"/>
  <c r="R69" i="15"/>
  <c r="R61" i="15"/>
  <c r="R48" i="15"/>
  <c r="P69" i="15"/>
  <c r="P61" i="15"/>
  <c r="P48" i="15"/>
  <c r="P36" i="15"/>
  <c r="P28" i="15"/>
  <c r="X18" i="15"/>
  <c r="X4" i="15"/>
  <c r="X10" i="15"/>
  <c r="S78" i="15"/>
  <c r="R80" i="15"/>
  <c r="M80" i="15"/>
  <c r="J80" i="15"/>
  <c r="H80" i="15"/>
  <c r="F80" i="15"/>
  <c r="E76" i="15"/>
  <c r="L72" i="15"/>
  <c r="L76" i="15" s="1"/>
  <c r="E72" i="15"/>
  <c r="L62" i="15"/>
  <c r="L64" i="15" s="1"/>
  <c r="L68" i="15" s="1"/>
  <c r="E62" i="15"/>
  <c r="E64" i="15" s="1"/>
  <c r="E68" i="15" s="1"/>
  <c r="L58" i="15"/>
  <c r="E58" i="15"/>
  <c r="L56" i="15"/>
  <c r="L54" i="15"/>
  <c r="E54" i="15"/>
  <c r="E56" i="15" s="1"/>
  <c r="L52" i="15"/>
  <c r="L51" i="15"/>
  <c r="L60" i="15" s="1"/>
  <c r="L49" i="15"/>
  <c r="E49" i="15"/>
  <c r="E51" i="15" s="1"/>
  <c r="L47" i="15"/>
  <c r="L45" i="15"/>
  <c r="E45" i="15"/>
  <c r="E47" i="15" s="1"/>
  <c r="L41" i="15"/>
  <c r="L43" i="15" s="1"/>
  <c r="E41" i="15"/>
  <c r="E43" i="15" s="1"/>
  <c r="L39" i="15"/>
  <c r="E39" i="15"/>
  <c r="L37" i="15"/>
  <c r="E37" i="15"/>
  <c r="L29" i="15"/>
  <c r="L31" i="15" s="1"/>
  <c r="L35" i="15" s="1"/>
  <c r="R36" i="15" s="1"/>
  <c r="E29" i="15"/>
  <c r="E31" i="15" s="1"/>
  <c r="E35" i="15" s="1"/>
  <c r="L27" i="15"/>
  <c r="E27" i="15"/>
  <c r="E19" i="15"/>
  <c r="E21" i="15" s="1"/>
  <c r="E25" i="15" s="1"/>
  <c r="E17" i="15"/>
  <c r="E13" i="15"/>
  <c r="E11" i="15"/>
  <c r="R7" i="15"/>
  <c r="N7" i="15"/>
  <c r="M7" i="15"/>
  <c r="G7" i="15"/>
  <c r="F7" i="15"/>
  <c r="T5" i="15"/>
  <c r="T7" i="15" s="1"/>
  <c r="Q5" i="15"/>
  <c r="Q7" i="15" s="1"/>
  <c r="N5" i="15"/>
  <c r="K5" i="15"/>
  <c r="K7" i="15" s="1"/>
  <c r="H5" i="15"/>
  <c r="H7" i="15" s="1"/>
  <c r="E5" i="15"/>
  <c r="E7" i="15" s="1"/>
  <c r="E9" i="15" s="1"/>
  <c r="F9" i="15" s="1"/>
  <c r="S3" i="15"/>
  <c r="S7" i="15" s="1"/>
  <c r="R3" i="15"/>
  <c r="P3" i="15"/>
  <c r="P7" i="15" s="1"/>
  <c r="O3" i="15"/>
  <c r="O7" i="15" s="1"/>
  <c r="O6" i="15" s="1"/>
  <c r="M3" i="15"/>
  <c r="L3" i="15"/>
  <c r="L7" i="15" s="1"/>
  <c r="L6" i="15" s="1"/>
  <c r="J3" i="15"/>
  <c r="J7" i="15" s="1"/>
  <c r="I3" i="15"/>
  <c r="I7" i="15" s="1"/>
  <c r="I6" i="15" s="1"/>
  <c r="G3" i="15"/>
  <c r="F3" i="15"/>
  <c r="D3" i="15"/>
  <c r="D7" i="15" s="1"/>
  <c r="D9" i="15" s="1"/>
  <c r="D13" i="15" s="1"/>
  <c r="D17" i="15" s="1"/>
  <c r="D21" i="15" s="1"/>
  <c r="D25" i="15" s="1"/>
  <c r="C3" i="15"/>
  <c r="C7" i="15" s="1"/>
  <c r="AD29" i="18" l="1"/>
  <c r="AE23" i="18"/>
  <c r="AE25" i="18" s="1"/>
  <c r="AE27" i="18" s="1"/>
  <c r="AE29" i="18" s="1"/>
  <c r="E23" i="18"/>
  <c r="E25" i="18" s="1"/>
  <c r="D25" i="18"/>
  <c r="D29" i="18" s="1"/>
  <c r="D33" i="18" s="1"/>
  <c r="P56" i="18"/>
  <c r="AA4" i="18"/>
  <c r="R44" i="18"/>
  <c r="R56" i="18"/>
  <c r="R48" i="18"/>
  <c r="R69" i="18"/>
  <c r="F6" i="18"/>
  <c r="L6" i="18"/>
  <c r="P48" i="18"/>
  <c r="R6" i="18"/>
  <c r="P69" i="18"/>
  <c r="I6" i="18"/>
  <c r="AB4" i="18"/>
  <c r="P52" i="18"/>
  <c r="P44" i="18"/>
  <c r="R52" i="18"/>
  <c r="R36" i="18"/>
  <c r="P36" i="18"/>
  <c r="X36" i="18" s="1"/>
  <c r="C17" i="18"/>
  <c r="C21" i="18" s="1"/>
  <c r="U13" i="18"/>
  <c r="R73" i="18"/>
  <c r="S90" i="18" s="1"/>
  <c r="L60" i="18"/>
  <c r="E60" i="18"/>
  <c r="P73" i="18"/>
  <c r="Q90" i="18" s="1"/>
  <c r="K35" i="18"/>
  <c r="K39" i="18" s="1"/>
  <c r="K43" i="18" s="1"/>
  <c r="K47" i="18" s="1"/>
  <c r="K51" i="18" s="1"/>
  <c r="K55" i="18" s="1"/>
  <c r="K59" i="18" s="1"/>
  <c r="D35" i="18"/>
  <c r="D39" i="18" s="1"/>
  <c r="D43" i="18" s="1"/>
  <c r="D47" i="18" s="1"/>
  <c r="D51" i="18" s="1"/>
  <c r="D55" i="18" s="1"/>
  <c r="D59" i="18" s="1"/>
  <c r="Q7" i="18"/>
  <c r="O6" i="18" s="1"/>
  <c r="AE4" i="18"/>
  <c r="E7" i="18"/>
  <c r="C6" i="18" s="1"/>
  <c r="AC4" i="18"/>
  <c r="Q78" i="15"/>
  <c r="R28" i="15"/>
  <c r="S51" i="15" s="1"/>
  <c r="X78" i="15"/>
  <c r="X51" i="15"/>
  <c r="E60" i="15"/>
  <c r="E52" i="15"/>
  <c r="K27" i="15"/>
  <c r="K31" i="15" s="1"/>
  <c r="K35" i="15" s="1"/>
  <c r="K39" i="15" s="1"/>
  <c r="K43" i="15" s="1"/>
  <c r="K47" i="15" s="1"/>
  <c r="K51" i="15" s="1"/>
  <c r="D27" i="15"/>
  <c r="D31" i="15" s="1"/>
  <c r="D35" i="15" s="1"/>
  <c r="D39" i="15" s="1"/>
  <c r="D43" i="15" s="1"/>
  <c r="D47" i="15" s="1"/>
  <c r="D51" i="15" s="1"/>
  <c r="R6" i="15"/>
  <c r="C9" i="15"/>
  <c r="C13" i="15" s="1"/>
  <c r="C6" i="15"/>
  <c r="V6" i="15" s="1"/>
  <c r="W6" i="15" s="1"/>
  <c r="F6" i="15"/>
  <c r="AC28" i="18" l="1"/>
  <c r="AD33" i="18"/>
  <c r="AC32" i="18" s="1"/>
  <c r="AC24" i="18"/>
  <c r="J63" i="18"/>
  <c r="M63" i="18" s="1"/>
  <c r="S59" i="18"/>
  <c r="E27" i="18"/>
  <c r="E29" i="18" s="1"/>
  <c r="X22" i="18"/>
  <c r="C25" i="18"/>
  <c r="C24" i="18" s="1"/>
  <c r="V24" i="18" s="1"/>
  <c r="Q59" i="18"/>
  <c r="X4" i="18"/>
  <c r="V6" i="18"/>
  <c r="W6" i="18" s="1"/>
  <c r="D72" i="18"/>
  <c r="D76" i="18" s="1"/>
  <c r="D80" i="18" s="1"/>
  <c r="D84" i="18" s="1"/>
  <c r="D88" i="18" s="1"/>
  <c r="D60" i="18"/>
  <c r="D68" i="18" s="1"/>
  <c r="K60" i="18"/>
  <c r="K68" i="18" s="1"/>
  <c r="K72" i="18"/>
  <c r="K76" i="18" s="1"/>
  <c r="K80" i="18" s="1"/>
  <c r="K84" i="18" s="1"/>
  <c r="K88" i="18" s="1"/>
  <c r="U7" i="18"/>
  <c r="E9" i="18"/>
  <c r="U17" i="18"/>
  <c r="C16" i="18"/>
  <c r="V16" i="18" s="1"/>
  <c r="X80" i="15"/>
  <c r="C17" i="15"/>
  <c r="C12" i="15"/>
  <c r="D81" i="15"/>
  <c r="D52" i="15"/>
  <c r="D56" i="15" s="1"/>
  <c r="D60" i="15"/>
  <c r="D64" i="15" s="1"/>
  <c r="D68" i="15" s="1"/>
  <c r="D72" i="15" s="1"/>
  <c r="D76" i="15" s="1"/>
  <c r="D78" i="15" s="1"/>
  <c r="K60" i="15"/>
  <c r="K64" i="15" s="1"/>
  <c r="K68" i="15" s="1"/>
  <c r="K72" i="15" s="1"/>
  <c r="K76" i="15" s="1"/>
  <c r="K78" i="15" s="1"/>
  <c r="K52" i="15"/>
  <c r="K56" i="15" s="1"/>
  <c r="X90" i="18" l="1"/>
  <c r="X26" i="18"/>
  <c r="C29" i="18"/>
  <c r="U21" i="18"/>
  <c r="D93" i="18"/>
  <c r="F9" i="18"/>
  <c r="C12" i="18"/>
  <c r="V12" i="15"/>
  <c r="C21" i="15"/>
  <c r="C16" i="15"/>
  <c r="V16" i="15" s="1"/>
  <c r="X92" i="18" l="1"/>
  <c r="C63" i="18"/>
  <c r="F63" i="18" s="1"/>
  <c r="U64" i="18"/>
  <c r="C33" i="18"/>
  <c r="C28" i="18"/>
  <c r="V28" i="18" s="1"/>
  <c r="C35" i="18"/>
  <c r="C32" i="18"/>
  <c r="V32" i="18" s="1"/>
  <c r="J35" i="18"/>
  <c r="J39" i="18" s="1"/>
  <c r="U33" i="18"/>
  <c r="F93" i="18"/>
  <c r="V12" i="18"/>
  <c r="C25" i="15"/>
  <c r="C20" i="15"/>
  <c r="F81" i="15"/>
  <c r="W33" i="18" l="1"/>
  <c r="H93" i="18"/>
  <c r="J43" i="18"/>
  <c r="J38" i="18"/>
  <c r="M38" i="18" s="1"/>
  <c r="C39" i="18"/>
  <c r="U35" i="18"/>
  <c r="J27" i="15"/>
  <c r="J31" i="15" s="1"/>
  <c r="C24" i="15"/>
  <c r="V24" i="15" s="1"/>
  <c r="C27" i="15"/>
  <c r="V20" i="15"/>
  <c r="W25" i="15" s="1"/>
  <c r="H81" i="15"/>
  <c r="U39" i="18" l="1"/>
  <c r="C38" i="18"/>
  <c r="F38" i="18" s="1"/>
  <c r="C43" i="18"/>
  <c r="J42" i="18"/>
  <c r="M42" i="18" s="1"/>
  <c r="J47" i="18"/>
  <c r="C31" i="15"/>
  <c r="J35" i="15"/>
  <c r="J30" i="15"/>
  <c r="M30" i="15" s="1"/>
  <c r="J51" i="18" l="1"/>
  <c r="M46" i="18"/>
  <c r="U43" i="18"/>
  <c r="C42" i="18"/>
  <c r="F42" i="18" s="1"/>
  <c r="C47" i="18"/>
  <c r="J39" i="15"/>
  <c r="J34" i="15"/>
  <c r="M34" i="15" s="1"/>
  <c r="C30" i="15"/>
  <c r="F30" i="15" s="1"/>
  <c r="C35" i="15"/>
  <c r="J50" i="18" l="1"/>
  <c r="M50" i="18" s="1"/>
  <c r="J55" i="18"/>
  <c r="C51" i="18"/>
  <c r="U47" i="18"/>
  <c r="C46" i="18"/>
  <c r="F46" i="18" s="1"/>
  <c r="C39" i="15"/>
  <c r="C34" i="15"/>
  <c r="F34" i="15" s="1"/>
  <c r="J43" i="15"/>
  <c r="J38" i="15"/>
  <c r="M38" i="15" s="1"/>
  <c r="C55" i="18" l="1"/>
  <c r="F50" i="18"/>
  <c r="U51" i="18"/>
  <c r="J54" i="18"/>
  <c r="M54" i="18" s="1"/>
  <c r="J59" i="18"/>
  <c r="J42" i="15"/>
  <c r="M42" i="15" s="1"/>
  <c r="J47" i="15"/>
  <c r="C43" i="15"/>
  <c r="C38" i="15"/>
  <c r="F38" i="15" s="1"/>
  <c r="J58" i="18" l="1"/>
  <c r="M58" i="18" s="1"/>
  <c r="N59" i="18" s="1"/>
  <c r="J60" i="18"/>
  <c r="J68" i="18" s="1"/>
  <c r="M67" i="18" s="1"/>
  <c r="J72" i="18"/>
  <c r="C59" i="18"/>
  <c r="C54" i="18"/>
  <c r="F54" i="18" s="1"/>
  <c r="U55" i="18"/>
  <c r="C47" i="15"/>
  <c r="F42" i="15"/>
  <c r="J46" i="15"/>
  <c r="M46" i="15" s="1"/>
  <c r="J51" i="15"/>
  <c r="J71" i="18" l="1"/>
  <c r="M71" i="18" s="1"/>
  <c r="J76" i="18"/>
  <c r="U59" i="18"/>
  <c r="C60" i="18"/>
  <c r="C72" i="18"/>
  <c r="C58" i="18"/>
  <c r="F58" i="18" s="1"/>
  <c r="C51" i="15"/>
  <c r="C46" i="15"/>
  <c r="F46" i="15" s="1"/>
  <c r="J60" i="15"/>
  <c r="J52" i="15"/>
  <c r="J56" i="15" s="1"/>
  <c r="J55" i="15" s="1"/>
  <c r="M55" i="15" s="1"/>
  <c r="J50" i="15"/>
  <c r="M50" i="15" s="1"/>
  <c r="N51" i="15" s="1"/>
  <c r="C76" i="18" l="1"/>
  <c r="C71" i="18"/>
  <c r="F71" i="18" s="1"/>
  <c r="J80" i="18"/>
  <c r="J75" i="18"/>
  <c r="M75" i="18" s="1"/>
  <c r="N90" i="18" s="1"/>
  <c r="C68" i="18"/>
  <c r="U60" i="18"/>
  <c r="C52" i="15"/>
  <c r="F50" i="15"/>
  <c r="G51" i="15" s="1"/>
  <c r="V51" i="15" s="1"/>
  <c r="W51" i="15" s="1"/>
  <c r="C60" i="15"/>
  <c r="J64" i="15"/>
  <c r="J59" i="15"/>
  <c r="M59" i="15" s="1"/>
  <c r="W59" i="18" l="1"/>
  <c r="J93" i="18" s="1"/>
  <c r="F67" i="18"/>
  <c r="U68" i="18"/>
  <c r="J84" i="18"/>
  <c r="J79" i="18"/>
  <c r="M79" i="18" s="1"/>
  <c r="U76" i="18"/>
  <c r="C75" i="18"/>
  <c r="C80" i="18"/>
  <c r="J81" i="15"/>
  <c r="C56" i="15"/>
  <c r="J68" i="15"/>
  <c r="J63" i="15"/>
  <c r="M63" i="15" s="1"/>
  <c r="C64" i="15"/>
  <c r="C59" i="15"/>
  <c r="F59" i="15" s="1"/>
  <c r="F75" i="18" l="1"/>
  <c r="G90" i="18" s="1"/>
  <c r="J88" i="18"/>
  <c r="J83" i="18"/>
  <c r="M83" i="18" s="1"/>
  <c r="C84" i="18"/>
  <c r="C79" i="18"/>
  <c r="F79" i="18" s="1"/>
  <c r="U80" i="18"/>
  <c r="C68" i="15"/>
  <c r="U64" i="15"/>
  <c r="C63" i="15"/>
  <c r="J72" i="15"/>
  <c r="J67" i="15"/>
  <c r="M67" i="15" s="1"/>
  <c r="C55" i="15"/>
  <c r="F55" i="15" s="1"/>
  <c r="U56" i="15"/>
  <c r="C88" i="18" l="1"/>
  <c r="C87" i="18"/>
  <c r="U84" i="18"/>
  <c r="U97" i="18" s="1"/>
  <c r="U98" i="18" s="1"/>
  <c r="C83" i="18"/>
  <c r="U68" i="15"/>
  <c r="C67" i="15"/>
  <c r="F67" i="15" s="1"/>
  <c r="C72" i="15"/>
  <c r="J76" i="15"/>
  <c r="J78" i="15" s="1"/>
  <c r="J71" i="15"/>
  <c r="M71" i="15" s="1"/>
  <c r="N78" i="15" s="1"/>
  <c r="F63" i="15"/>
  <c r="F83" i="18" l="1"/>
  <c r="V90" i="18" s="1"/>
  <c r="W90" i="18" s="1"/>
  <c r="W92" i="18" s="1"/>
  <c r="W93" i="18" s="1"/>
  <c r="A2" i="18" s="1"/>
  <c r="R93" i="18"/>
  <c r="D94" i="18" s="1"/>
  <c r="D95" i="18" s="1"/>
  <c r="C71" i="15"/>
  <c r="C76" i="15"/>
  <c r="C78" i="15" s="1"/>
  <c r="C75" i="15"/>
  <c r="U85" i="15"/>
  <c r="U86" i="15" s="1"/>
  <c r="F71" i="15" l="1"/>
  <c r="G78" i="15" s="1"/>
  <c r="V78" i="15" s="1"/>
  <c r="W78" i="15" s="1"/>
  <c r="W80" i="15" s="1"/>
  <c r="W81" i="15" s="1"/>
  <c r="R81" i="15"/>
  <c r="D82" i="15" s="1"/>
  <c r="D83" i="15" s="1"/>
  <c r="A2" i="15" l="1"/>
</calcChain>
</file>

<file path=xl/sharedStrings.xml><?xml version="1.0" encoding="utf-8"?>
<sst xmlns="http://schemas.openxmlformats.org/spreadsheetml/2006/main" count="994" uniqueCount="73">
  <si>
    <t>Head Block</t>
  </si>
  <si>
    <t>Rec</t>
  </si>
  <si>
    <t>Pred</t>
  </si>
  <si>
    <t>BS</t>
  </si>
  <si>
    <t>QP slice</t>
  </si>
  <si>
    <t>data</t>
  </si>
  <si>
    <t>size</t>
  </si>
  <si>
    <t>Operation</t>
  </si>
  <si>
    <t>CONV (Kernel, stride, Cout)</t>
  </si>
  <si>
    <t>MULTS</t>
  </si>
  <si>
    <t>tensor</t>
  </si>
  <si>
    <t>CONCAT</t>
  </si>
  <si>
    <t>Transition</t>
  </si>
  <si>
    <t>Fuse</t>
  </si>
  <si>
    <t>Back Bone Block</t>
  </si>
  <si>
    <t>Tail Block</t>
  </si>
  <si>
    <t>Crop</t>
  </si>
  <si>
    <t>Block Ext</t>
  </si>
  <si>
    <t>Block</t>
  </si>
  <si>
    <t>Total MULTS</t>
  </si>
  <si>
    <t>=</t>
  </si>
  <si>
    <t>+</t>
  </si>
  <si>
    <t>*</t>
  </si>
  <si>
    <t>kMULTS/pxl</t>
  </si>
  <si>
    <t xml:space="preserve">pReLu </t>
  </si>
  <si>
    <t>PixelShuffle ( stride, Cout)</t>
  </si>
  <si>
    <t>C</t>
  </si>
  <si>
    <t>C1</t>
  </si>
  <si>
    <t>MAC</t>
  </si>
  <si>
    <t>Total</t>
  </si>
  <si>
    <t>kMULT/px</t>
  </si>
  <si>
    <t>Nb Blocks</t>
  </si>
  <si>
    <t>Input size</t>
  </si>
  <si>
    <t>value adjustable</t>
  </si>
  <si>
    <t>computed value</t>
  </si>
  <si>
    <t>Head</t>
  </si>
  <si>
    <t>Fuse/Transition</t>
  </si>
  <si>
    <t>Back bone</t>
  </si>
  <si>
    <t>Tail</t>
  </si>
  <si>
    <t>C21</t>
  </si>
  <si>
    <t>IPB mode map</t>
  </si>
  <si>
    <t>sum</t>
  </si>
  <si>
    <t xml:space="preserve">QP base </t>
  </si>
  <si>
    <t>memory</t>
  </si>
  <si>
    <t>Headblock</t>
  </si>
  <si>
    <t>Backbone</t>
  </si>
  <si>
    <t>d1</t>
  </si>
  <si>
    <t>Luma</t>
  </si>
  <si>
    <t>Chroma</t>
  </si>
  <si>
    <t>d2</t>
  </si>
  <si>
    <t>N</t>
  </si>
  <si>
    <t>d3</t>
  </si>
  <si>
    <t>d4</t>
  </si>
  <si>
    <t>d5</t>
  </si>
  <si>
    <t>d6</t>
  </si>
  <si>
    <t xml:space="preserve">Luma Backbone </t>
  </si>
  <si>
    <t xml:space="preserve">Chroma Backbone </t>
  </si>
  <si>
    <t>BB Coompl</t>
  </si>
  <si>
    <t>N BBs</t>
  </si>
  <si>
    <t>Sep CONV 1D(Kernel, stride, Cout)</t>
  </si>
  <si>
    <t>CONV(Kernel, stride, Cout)</t>
  </si>
  <si>
    <t>param luma</t>
  </si>
  <si>
    <t>param chroma</t>
  </si>
  <si>
    <t>param</t>
  </si>
  <si>
    <t>IDCT</t>
  </si>
  <si>
    <t>PixelShuffle ( stride, Cout)+IDCT</t>
  </si>
  <si>
    <t>sum param</t>
  </si>
  <si>
    <t>CONV (Kernel, 1stride, Cout)</t>
  </si>
  <si>
    <t>Hires</t>
  </si>
  <si>
    <t>Extra res 1</t>
  </si>
  <si>
    <t>Extra res 2</t>
  </si>
  <si>
    <t>Extra Back Bone Block #2</t>
  </si>
  <si>
    <t>Extra Back Bone Block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</si>
</sst>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4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0" fontId="0" fillId="2" borderId="1" xfId="0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0" xfId="0" quotePrefix="1"/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/>
    <xf numFmtId="0" fontId="0" fillId="0" borderId="19" xfId="0" applyBorder="1" applyAlignment="1">
      <alignment horizontal="center"/>
    </xf>
    <xf numFmtId="0" fontId="0" fillId="2" borderId="1" xfId="0" applyFill="1" applyBorder="1"/>
    <xf numFmtId="0" fontId="1" fillId="0" borderId="21" xfId="0" applyFont="1" applyBorder="1" applyAlignment="1">
      <alignment horizontal="center"/>
    </xf>
    <xf numFmtId="0" fontId="0" fillId="0" borderId="20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3" xfId="0" applyBorder="1"/>
    <xf numFmtId="1" fontId="1" fillId="0" borderId="5" xfId="0" applyNumberFormat="1" applyFont="1" applyBorder="1"/>
    <xf numFmtId="0" fontId="0" fillId="6" borderId="1" xfId="0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6" fillId="2" borderId="0" xfId="0" applyNumberFormat="1" applyFont="1" applyFill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/>
    <xf numFmtId="0" fontId="7" fillId="0" borderId="0" xfId="0" applyFont="1"/>
    <xf numFmtId="0" fontId="2" fillId="0" borderId="6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164" fontId="5" fillId="0" borderId="32" xfId="0" applyNumberFormat="1" applyFont="1" applyBorder="1"/>
    <xf numFmtId="0" fontId="0" fillId="0" borderId="32" xfId="0" applyBorder="1"/>
    <xf numFmtId="0" fontId="0" fillId="0" borderId="17" xfId="0" applyBorder="1"/>
    <xf numFmtId="0" fontId="7" fillId="0" borderId="19" xfId="0" applyFont="1" applyBorder="1"/>
    <xf numFmtId="0" fontId="0" fillId="2" borderId="7" xfId="0" applyFill="1" applyBorder="1"/>
    <xf numFmtId="0" fontId="0" fillId="0" borderId="1" xfId="0" applyBorder="1"/>
    <xf numFmtId="0" fontId="2" fillId="0" borderId="33" xfId="0" applyFont="1" applyBorder="1" applyAlignment="1">
      <alignment horizontal="center"/>
    </xf>
    <xf numFmtId="0" fontId="0" fillId="6" borderId="29" xfId="0" applyFill="1" applyBorder="1" applyAlignment="1">
      <alignment horizontal="center"/>
    </xf>
    <xf numFmtId="0" fontId="0" fillId="0" borderId="18" xfId="0" applyBorder="1"/>
    <xf numFmtId="0" fontId="0" fillId="2" borderId="18" xfId="0" applyFill="1" applyBorder="1"/>
    <xf numFmtId="0" fontId="2" fillId="0" borderId="34" xfId="0" applyFont="1" applyBorder="1" applyAlignment="1">
      <alignment horizontal="center"/>
    </xf>
    <xf numFmtId="0" fontId="0" fillId="4" borderId="20" xfId="0" applyFill="1" applyBorder="1" applyAlignment="1">
      <alignment horizontal="center" vertical="center"/>
    </xf>
    <xf numFmtId="0" fontId="2" fillId="0" borderId="37" xfId="0" applyFont="1" applyBorder="1" applyAlignment="1">
      <alignment horizontal="center"/>
    </xf>
    <xf numFmtId="0" fontId="9" fillId="0" borderId="2" xfId="0" applyFont="1" applyBorder="1"/>
    <xf numFmtId="0" fontId="0" fillId="0" borderId="14" xfId="0" applyBorder="1"/>
    <xf numFmtId="0" fontId="2" fillId="0" borderId="11" xfId="0" applyFont="1" applyBorder="1"/>
    <xf numFmtId="0" fontId="0" fillId="4" borderId="8" xfId="0" applyFill="1" applyBorder="1" applyAlignment="1">
      <alignment horizontal="center"/>
    </xf>
    <xf numFmtId="0" fontId="0" fillId="4" borderId="3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0" fillId="0" borderId="43" xfId="0" applyBorder="1"/>
    <xf numFmtId="0" fontId="0" fillId="4" borderId="29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4" borderId="38" xfId="0" applyFill="1" applyBorder="1" applyAlignment="1">
      <alignment horizontal="center" vertical="center"/>
    </xf>
    <xf numFmtId="0" fontId="0" fillId="0" borderId="45" xfId="0" applyBorder="1" applyAlignment="1">
      <alignment horizontal="center"/>
    </xf>
    <xf numFmtId="0" fontId="0" fillId="0" borderId="46" xfId="0" applyBorder="1"/>
    <xf numFmtId="0" fontId="7" fillId="0" borderId="5" xfId="0" applyFont="1" applyBorder="1"/>
    <xf numFmtId="165" fontId="0" fillId="0" borderId="17" xfId="0" applyNumberFormat="1" applyBorder="1"/>
    <xf numFmtId="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vertical="center" wrapText="1"/>
    </xf>
    <xf numFmtId="0" fontId="0" fillId="0" borderId="32" xfId="0" applyBorder="1" applyAlignment="1">
      <alignment vertical="center" wrapText="1"/>
    </xf>
    <xf numFmtId="0" fontId="2" fillId="0" borderId="48" xfId="0" applyFont="1" applyBorder="1"/>
    <xf numFmtId="10" fontId="0" fillId="0" borderId="0" xfId="1" applyNumberFormat="1" applyFont="1"/>
    <xf numFmtId="0" fontId="0" fillId="0" borderId="49" xfId="0" applyBorder="1" applyAlignment="1">
      <alignment horizontal="center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4" borderId="2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4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7" borderId="9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4" borderId="38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8" fillId="0" borderId="3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4" borderId="29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7" borderId="35" xfId="0" applyFill="1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7" borderId="27" xfId="0" applyFill="1" applyBorder="1" applyAlignment="1">
      <alignment horizontal="center"/>
    </xf>
    <xf numFmtId="0" fontId="0" fillId="4" borderId="2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47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84</xdr:row>
      <xdr:rowOff>47625</xdr:rowOff>
    </xdr:from>
    <xdr:to>
      <xdr:col>17</xdr:col>
      <xdr:colOff>638175</xdr:colOff>
      <xdr:row>113</xdr:row>
      <xdr:rowOff>91664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8B4061-099E-4750-8CD3-7973A9B1B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55" y="15500985"/>
          <a:ext cx="9959340" cy="53475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99</xdr:row>
      <xdr:rowOff>108858</xdr:rowOff>
    </xdr:from>
    <xdr:to>
      <xdr:col>18</xdr:col>
      <xdr:colOff>175813</xdr:colOff>
      <xdr:row>136</xdr:row>
      <xdr:rowOff>54429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CE26F4-0498-4696-D041-BFF8F0739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19866429"/>
          <a:ext cx="13655956" cy="7329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635000</xdr:colOff>
      <xdr:row>99</xdr:row>
      <xdr:rowOff>108858</xdr:rowOff>
    </xdr:from>
    <xdr:to>
      <xdr:col>18</xdr:col>
      <xdr:colOff>175813</xdr:colOff>
      <xdr:row>136</xdr:row>
      <xdr:rowOff>54429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C6295E-6641-2245-8F24-020742846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19108058"/>
          <a:ext cx="13701313" cy="699407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136</xdr:row>
      <xdr:rowOff>47625</xdr:rowOff>
    </xdr:from>
    <xdr:to>
      <xdr:col>17</xdr:col>
      <xdr:colOff>638175</xdr:colOff>
      <xdr:row>165</xdr:row>
      <xdr:rowOff>91664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646903-C964-FD4D-BE1E-E433C4AC2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1175" y="26108025"/>
          <a:ext cx="10985500" cy="55685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C781-EC92-4A71-92E2-834E7140D95C}">
  <dimension ref="A1:AG86"/>
  <sheetViews>
    <sheetView tabSelected="1" topLeftCell="B32" zoomScaleNormal="100" workbookViewId="0">
      <selection activeCell="AG79" sqref="AG79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6" max="26" width="6.83203125" customWidth="1"/>
    <col min="27" max="27" width="5.6640625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W81</f>
        <v>17.047968749999999</v>
      </c>
      <c r="B2" s="3" t="s">
        <v>5</v>
      </c>
      <c r="C2" s="98" t="s">
        <v>1</v>
      </c>
      <c r="D2" s="99"/>
      <c r="E2" s="100"/>
      <c r="F2" s="98" t="s">
        <v>2</v>
      </c>
      <c r="G2" s="99"/>
      <c r="H2" s="100"/>
      <c r="I2" s="98" t="s">
        <v>3</v>
      </c>
      <c r="J2" s="99"/>
      <c r="K2" s="100"/>
      <c r="L2" s="98" t="s">
        <v>42</v>
      </c>
      <c r="M2" s="99"/>
      <c r="N2" s="100"/>
      <c r="O2" s="98" t="s">
        <v>4</v>
      </c>
      <c r="P2" s="99"/>
      <c r="Q2" s="100"/>
      <c r="R2" s="98" t="s">
        <v>40</v>
      </c>
      <c r="S2" s="99"/>
      <c r="T2" s="100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f>$E1+2*$G$1</f>
        <v>144</v>
      </c>
      <c r="D3" s="41">
        <f>$E1+2*$G$1</f>
        <v>144</v>
      </c>
      <c r="E3" s="41">
        <v>3</v>
      </c>
      <c r="F3" s="41">
        <f>$E1+2*$G$1</f>
        <v>144</v>
      </c>
      <c r="G3" s="41">
        <f>$E1+2*$G$1</f>
        <v>144</v>
      </c>
      <c r="H3" s="41">
        <v>3</v>
      </c>
      <c r="I3" s="41">
        <f>$E1+2*$G$1</f>
        <v>144</v>
      </c>
      <c r="J3" s="41">
        <f>$E1+2*$G$1</f>
        <v>144</v>
      </c>
      <c r="K3" s="41">
        <v>3</v>
      </c>
      <c r="L3" s="41">
        <f>$E1+2*$G$1</f>
        <v>144</v>
      </c>
      <c r="M3" s="41">
        <f>$E1+2*$G$1</f>
        <v>144</v>
      </c>
      <c r="N3" s="41">
        <v>1</v>
      </c>
      <c r="O3" s="41">
        <f>$E1+2*$G$1</f>
        <v>144</v>
      </c>
      <c r="P3" s="41">
        <f>$E1+2*$G$1</f>
        <v>144</v>
      </c>
      <c r="Q3" s="41">
        <v>1</v>
      </c>
      <c r="R3" s="41">
        <f>$E1+2*$G$1</f>
        <v>144</v>
      </c>
      <c r="S3" s="41">
        <f>$E1+2*$G$1</f>
        <v>144</v>
      </c>
      <c r="T3" s="41">
        <v>1</v>
      </c>
      <c r="U3" s="40"/>
    </row>
    <row r="4" spans="1:31" x14ac:dyDescent="0.2">
      <c r="A4" s="88" t="s">
        <v>0</v>
      </c>
      <c r="B4" s="91" t="s">
        <v>7</v>
      </c>
      <c r="C4" s="93" t="s">
        <v>8</v>
      </c>
      <c r="D4" s="93"/>
      <c r="E4" s="94"/>
      <c r="F4" s="93" t="s">
        <v>8</v>
      </c>
      <c r="G4" s="93"/>
      <c r="H4" s="94"/>
      <c r="I4" s="93" t="s">
        <v>8</v>
      </c>
      <c r="J4" s="93"/>
      <c r="K4" s="94"/>
      <c r="L4" s="93" t="s">
        <v>8</v>
      </c>
      <c r="M4" s="93"/>
      <c r="N4" s="94"/>
      <c r="O4" s="93" t="s">
        <v>8</v>
      </c>
      <c r="P4" s="93"/>
      <c r="Q4" s="94"/>
      <c r="R4" s="93" t="s">
        <v>8</v>
      </c>
      <c r="S4" s="93"/>
      <c r="T4" s="109"/>
      <c r="U4" s="40"/>
      <c r="X4">
        <f>SUM(Z4:AE4)</f>
        <v>588</v>
      </c>
      <c r="Z4">
        <f>E3*E5*C5*C5+E5</f>
        <v>336</v>
      </c>
      <c r="AA4">
        <f>H3*H5*F5*F5+H5</f>
        <v>224</v>
      </c>
      <c r="AB4">
        <f>K3*K5*I5*I5+K5</f>
        <v>16</v>
      </c>
      <c r="AC4">
        <f>N3*N5*L5*L5+N5</f>
        <v>4</v>
      </c>
      <c r="AD4">
        <f>Q3*Q5*O5*O5+Q5</f>
        <v>4</v>
      </c>
      <c r="AE4">
        <f>T3*T5*R5*R5+T5</f>
        <v>4</v>
      </c>
    </row>
    <row r="5" spans="1:31" x14ac:dyDescent="0.2">
      <c r="A5" s="89"/>
      <c r="B5" s="92"/>
      <c r="C5" s="6">
        <v>3</v>
      </c>
      <c r="D5" s="6">
        <v>1</v>
      </c>
      <c r="E5" s="4">
        <f>N15</f>
        <v>12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9"/>
      <c r="B6" s="34" t="s">
        <v>9</v>
      </c>
      <c r="C6" s="110">
        <f>C7*D7*E7*C5*C5*E3</f>
        <v>6718464</v>
      </c>
      <c r="D6" s="110"/>
      <c r="E6" s="110"/>
      <c r="F6" s="110">
        <f t="shared" ref="F6" si="0">F7*G7*H7*F5*F5*H3</f>
        <v>4478976</v>
      </c>
      <c r="G6" s="110"/>
      <c r="H6" s="110"/>
      <c r="I6" s="110">
        <f t="shared" ref="I6" si="1">I7*J7*K7*I5*I5*K3</f>
        <v>248832</v>
      </c>
      <c r="J6" s="110"/>
      <c r="K6" s="110"/>
      <c r="L6" s="110">
        <f t="shared" ref="L6" si="2">L7*M7*N7*L5*L5*N3</f>
        <v>41472</v>
      </c>
      <c r="M6" s="110"/>
      <c r="N6" s="110"/>
      <c r="O6" s="110">
        <f t="shared" ref="O6" si="3">O7*P7*Q7*O5*O5*Q3</f>
        <v>41472</v>
      </c>
      <c r="P6" s="110"/>
      <c r="Q6" s="110"/>
      <c r="R6" s="110">
        <f t="shared" ref="R6" si="4">R7*S7*T7*R5*R5*T3</f>
        <v>41472</v>
      </c>
      <c r="S6" s="110"/>
      <c r="T6" s="111"/>
      <c r="U6" s="40"/>
      <c r="V6" s="18">
        <f>SUM(C6:T6)</f>
        <v>11570688</v>
      </c>
      <c r="W6" s="12">
        <f>V6</f>
        <v>11570688</v>
      </c>
      <c r="X6"/>
    </row>
    <row r="7" spans="1:31" x14ac:dyDescent="0.2">
      <c r="A7" s="89"/>
      <c r="B7" s="4" t="s">
        <v>10</v>
      </c>
      <c r="C7" s="4">
        <f>C3/D5</f>
        <v>144</v>
      </c>
      <c r="D7" s="4">
        <f>D3/D5</f>
        <v>144</v>
      </c>
      <c r="E7" s="4">
        <f>E5</f>
        <v>12</v>
      </c>
      <c r="F7" s="4">
        <f>F3/G5</f>
        <v>144</v>
      </c>
      <c r="G7" s="4">
        <f>G3/G5</f>
        <v>144</v>
      </c>
      <c r="H7" s="4">
        <f>H5</f>
        <v>8</v>
      </c>
      <c r="I7" s="4">
        <f>I3/J5</f>
        <v>144</v>
      </c>
      <c r="J7" s="4">
        <f>J3/J5</f>
        <v>144</v>
      </c>
      <c r="K7" s="4">
        <f>K5</f>
        <v>4</v>
      </c>
      <c r="L7" s="4">
        <f>L3/M5</f>
        <v>144</v>
      </c>
      <c r="M7" s="4">
        <f>M3/M5</f>
        <v>144</v>
      </c>
      <c r="N7" s="4">
        <f>N5</f>
        <v>2</v>
      </c>
      <c r="O7" s="4">
        <f>O3/P5</f>
        <v>144</v>
      </c>
      <c r="P7" s="4">
        <f>P3/P5</f>
        <v>144</v>
      </c>
      <c r="Q7" s="4">
        <f>Q5</f>
        <v>2</v>
      </c>
      <c r="R7" s="4">
        <f>R3/S5</f>
        <v>144</v>
      </c>
      <c r="S7" s="4">
        <f>S3/S5</f>
        <v>144</v>
      </c>
      <c r="T7" s="42">
        <f>T5</f>
        <v>2</v>
      </c>
      <c r="U7" s="40">
        <f>(C7*D7*E7+F7*G7*H7+I7*J7*K7+L7*M7*N7+O7*P7*Q7+R7*S7*T7)</f>
        <v>622080</v>
      </c>
      <c r="X7"/>
    </row>
    <row r="8" spans="1:31" x14ac:dyDescent="0.2">
      <c r="A8" s="89"/>
      <c r="B8" s="26" t="s">
        <v>7</v>
      </c>
      <c r="C8" s="95" t="s">
        <v>11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7"/>
      <c r="U8" s="40"/>
      <c r="X8"/>
    </row>
    <row r="9" spans="1:31" ht="16" thickBot="1" x14ac:dyDescent="0.25">
      <c r="A9" s="90"/>
      <c r="B9" s="43" t="s">
        <v>10</v>
      </c>
      <c r="C9" s="43">
        <f>C7</f>
        <v>144</v>
      </c>
      <c r="D9" s="43">
        <f>D7</f>
        <v>144</v>
      </c>
      <c r="E9" s="43">
        <f>E7+H7+K7+N7+Q7+T7</f>
        <v>30</v>
      </c>
      <c r="F9" s="44">
        <f>E9/16</f>
        <v>1.875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8" t="s">
        <v>13</v>
      </c>
      <c r="B10" s="91" t="s">
        <v>7</v>
      </c>
      <c r="C10" s="93" t="s">
        <v>8</v>
      </c>
      <c r="D10" s="93"/>
      <c r="E10" s="109"/>
      <c r="U10" s="40"/>
      <c r="X10">
        <f>E9*E11*C11*C11+E11</f>
        <v>744</v>
      </c>
    </row>
    <row r="11" spans="1:31" x14ac:dyDescent="0.2">
      <c r="A11" s="89"/>
      <c r="B11" s="92"/>
      <c r="C11" s="6">
        <v>1</v>
      </c>
      <c r="D11" s="6">
        <v>1</v>
      </c>
      <c r="E11" s="42">
        <f>N20</f>
        <v>24</v>
      </c>
      <c r="U11" s="40"/>
    </row>
    <row r="12" spans="1:31" x14ac:dyDescent="0.2">
      <c r="A12" s="89"/>
      <c r="B12" s="34" t="s">
        <v>9</v>
      </c>
      <c r="C12" s="110">
        <f>C13*D13*E13*C11*C11*E9</f>
        <v>14929920</v>
      </c>
      <c r="D12" s="110"/>
      <c r="E12" s="111"/>
      <c r="O12" s="101" t="s">
        <v>33</v>
      </c>
      <c r="P12" s="101"/>
      <c r="Q12" s="102"/>
      <c r="U12" s="40"/>
      <c r="V12" s="18">
        <f>SUM(C12:R12)</f>
        <v>14929920</v>
      </c>
    </row>
    <row r="13" spans="1:31" x14ac:dyDescent="0.2">
      <c r="A13" s="89"/>
      <c r="B13" s="4" t="s">
        <v>10</v>
      </c>
      <c r="C13" s="4">
        <f>C9/D11</f>
        <v>144</v>
      </c>
      <c r="D13" s="4">
        <f>D9/D11</f>
        <v>144</v>
      </c>
      <c r="E13" s="42">
        <f>E11</f>
        <v>24</v>
      </c>
      <c r="O13" s="103" t="s">
        <v>34</v>
      </c>
      <c r="P13" s="103"/>
      <c r="Q13" s="104"/>
      <c r="U13" s="40">
        <f>(C13*D13*E13+F13*G13*H13+I13*J13*K13)</f>
        <v>497664</v>
      </c>
      <c r="X13"/>
    </row>
    <row r="14" spans="1:31" x14ac:dyDescent="0.2">
      <c r="A14" s="89"/>
      <c r="B14" s="105" t="s">
        <v>7</v>
      </c>
      <c r="C14" s="106" t="s">
        <v>24</v>
      </c>
      <c r="D14" s="106"/>
      <c r="E14" s="107"/>
      <c r="M14" s="95" t="s">
        <v>44</v>
      </c>
      <c r="N14" s="108"/>
      <c r="Q14" s="95" t="s">
        <v>45</v>
      </c>
      <c r="R14" s="96"/>
      <c r="S14" s="108"/>
      <c r="U14" s="40"/>
      <c r="X14" s="82">
        <v>1</v>
      </c>
    </row>
    <row r="15" spans="1:31" x14ac:dyDescent="0.2">
      <c r="A15" s="89"/>
      <c r="B15" s="92"/>
      <c r="C15" s="95"/>
      <c r="D15" s="96"/>
      <c r="E15" s="97"/>
      <c r="M15" t="s">
        <v>46</v>
      </c>
      <c r="N15" s="48">
        <v>12</v>
      </c>
      <c r="R15" s="2" t="s">
        <v>47</v>
      </c>
      <c r="S15" s="2" t="s">
        <v>48</v>
      </c>
      <c r="U15" s="40"/>
      <c r="X15"/>
    </row>
    <row r="16" spans="1:31" x14ac:dyDescent="0.2">
      <c r="A16" s="89"/>
      <c r="B16" s="34" t="s">
        <v>9</v>
      </c>
      <c r="C16" s="110">
        <f>C17*D17*E17</f>
        <v>497664</v>
      </c>
      <c r="D16" s="110"/>
      <c r="E16" s="111"/>
      <c r="M16" t="s">
        <v>49</v>
      </c>
      <c r="N16" s="15">
        <v>8</v>
      </c>
      <c r="Q16" s="49" t="s">
        <v>50</v>
      </c>
      <c r="R16" s="15">
        <v>14</v>
      </c>
      <c r="S16" s="15">
        <v>4</v>
      </c>
      <c r="U16" s="40"/>
      <c r="V16" s="18">
        <f>SUM(C16:L16)</f>
        <v>497664</v>
      </c>
      <c r="X16"/>
    </row>
    <row r="17" spans="1:24" ht="16" thickBot="1" x14ac:dyDescent="0.25">
      <c r="A17" s="90"/>
      <c r="B17" s="43" t="s">
        <v>10</v>
      </c>
      <c r="C17" s="43">
        <f>C13</f>
        <v>144</v>
      </c>
      <c r="D17" s="43">
        <f>D13</f>
        <v>144</v>
      </c>
      <c r="E17" s="50">
        <f>E13</f>
        <v>24</v>
      </c>
      <c r="M17" t="s">
        <v>51</v>
      </c>
      <c r="N17" s="15">
        <v>4</v>
      </c>
      <c r="Q17" s="49" t="s">
        <v>26</v>
      </c>
      <c r="R17" s="15">
        <v>16</v>
      </c>
      <c r="S17" s="15">
        <v>16</v>
      </c>
      <c r="U17" s="40">
        <f>(C17*D17*E17+F17*G17*H17+I17*J17*K17)</f>
        <v>497664</v>
      </c>
      <c r="X17"/>
    </row>
    <row r="18" spans="1:24" x14ac:dyDescent="0.2">
      <c r="A18" s="88" t="s">
        <v>12</v>
      </c>
      <c r="B18" s="91" t="s">
        <v>7</v>
      </c>
      <c r="C18" s="93" t="s">
        <v>8</v>
      </c>
      <c r="D18" s="93"/>
      <c r="E18" s="109"/>
      <c r="M18" t="s">
        <v>52</v>
      </c>
      <c r="N18" s="15">
        <v>2</v>
      </c>
      <c r="Q18" s="49" t="s">
        <v>27</v>
      </c>
      <c r="R18" s="15">
        <v>64</v>
      </c>
      <c r="S18" s="15">
        <v>32</v>
      </c>
      <c r="U18" s="40"/>
      <c r="X18">
        <f>E17*E19*C19*C19+E19</f>
        <v>6944</v>
      </c>
    </row>
    <row r="19" spans="1:24" x14ac:dyDescent="0.2">
      <c r="A19" s="89"/>
      <c r="B19" s="92"/>
      <c r="C19" s="6">
        <v>3</v>
      </c>
      <c r="D19" s="6">
        <v>2</v>
      </c>
      <c r="E19" s="51">
        <f>R17+S17</f>
        <v>32</v>
      </c>
      <c r="M19" t="s">
        <v>53</v>
      </c>
      <c r="N19" s="15">
        <v>2</v>
      </c>
      <c r="Q19" s="49" t="s">
        <v>39</v>
      </c>
      <c r="R19" s="15">
        <v>16</v>
      </c>
      <c r="S19" s="15">
        <v>16</v>
      </c>
      <c r="U19" s="40"/>
      <c r="X19"/>
    </row>
    <row r="20" spans="1:24" x14ac:dyDescent="0.2">
      <c r="A20" s="89"/>
      <c r="B20" s="34" t="s">
        <v>9</v>
      </c>
      <c r="C20" s="110">
        <f>C21*D21*E21*C19*C19*E17</f>
        <v>35831808</v>
      </c>
      <c r="D20" s="110"/>
      <c r="E20" s="111"/>
      <c r="M20" t="s">
        <v>54</v>
      </c>
      <c r="N20" s="15">
        <v>24</v>
      </c>
      <c r="Q20" s="52"/>
      <c r="R20" s="53"/>
      <c r="S20" s="53"/>
      <c r="U20" s="40"/>
      <c r="V20" s="18">
        <f>SUM(C20:L20)</f>
        <v>35831808</v>
      </c>
      <c r="X20"/>
    </row>
    <row r="21" spans="1:24" x14ac:dyDescent="0.2">
      <c r="A21" s="89"/>
      <c r="B21" s="4" t="s">
        <v>10</v>
      </c>
      <c r="C21" s="4">
        <f>C17/D19</f>
        <v>72</v>
      </c>
      <c r="D21" s="4">
        <f>D17/D19</f>
        <v>72</v>
      </c>
      <c r="E21" s="42">
        <f>E19</f>
        <v>32</v>
      </c>
      <c r="U21" s="40">
        <f>(C21*D21*E21+F21*G21*H21+I21*J21*K21+L21*M21*N21)</f>
        <v>165888</v>
      </c>
      <c r="X21"/>
    </row>
    <row r="22" spans="1:24" x14ac:dyDescent="0.2">
      <c r="A22" s="89"/>
      <c r="B22" s="105" t="s">
        <v>7</v>
      </c>
      <c r="C22" s="106" t="s">
        <v>24</v>
      </c>
      <c r="D22" s="106"/>
      <c r="E22" s="107"/>
      <c r="U22" s="40"/>
      <c r="X22">
        <v>1</v>
      </c>
    </row>
    <row r="23" spans="1:24" x14ac:dyDescent="0.2">
      <c r="A23" s="89"/>
      <c r="B23" s="92"/>
      <c r="C23" s="95"/>
      <c r="D23" s="96"/>
      <c r="E23" s="97"/>
      <c r="U23" s="40"/>
      <c r="X23"/>
    </row>
    <row r="24" spans="1:24" x14ac:dyDescent="0.2">
      <c r="A24" s="89"/>
      <c r="B24" s="34" t="s">
        <v>9</v>
      </c>
      <c r="C24" s="110">
        <f>C25*D25*E25</f>
        <v>165888</v>
      </c>
      <c r="D24" s="110"/>
      <c r="E24" s="111"/>
      <c r="U24" s="40"/>
      <c r="V24" s="18">
        <f>SUM(C24:T24)</f>
        <v>165888</v>
      </c>
      <c r="W24" s="24" t="s">
        <v>36</v>
      </c>
      <c r="X24"/>
    </row>
    <row r="25" spans="1:24" ht="16" thickBot="1" x14ac:dyDescent="0.25">
      <c r="A25" s="90"/>
      <c r="B25" s="41" t="s">
        <v>10</v>
      </c>
      <c r="C25" s="41">
        <f>C21</f>
        <v>72</v>
      </c>
      <c r="D25" s="41">
        <f>D21</f>
        <v>72</v>
      </c>
      <c r="E25" s="54">
        <f>E21</f>
        <v>32</v>
      </c>
      <c r="H25" s="13"/>
      <c r="O25" s="13"/>
      <c r="P25" s="13"/>
      <c r="Q25" s="13"/>
      <c r="R25" s="13"/>
      <c r="S25" s="13"/>
      <c r="T25" s="13"/>
      <c r="U25" s="40">
        <f>(C25*D25*E25+F25*G25*H25+I25*J25*K25+L25*M25*N25)</f>
        <v>165888</v>
      </c>
      <c r="V25" s="20"/>
      <c r="W25" s="14">
        <f>V12+V16+V20+V24</f>
        <v>51425280</v>
      </c>
      <c r="X25"/>
    </row>
    <row r="26" spans="1:24" ht="15" customHeight="1" x14ac:dyDescent="0.2">
      <c r="A26" s="119" t="s">
        <v>14</v>
      </c>
      <c r="B26" s="55" t="s">
        <v>7</v>
      </c>
      <c r="C26" s="120" t="s">
        <v>55</v>
      </c>
      <c r="D26" s="121"/>
      <c r="E26" s="121"/>
      <c r="F26" s="121"/>
      <c r="G26" s="122"/>
      <c r="I26" s="123" t="s">
        <v>56</v>
      </c>
      <c r="J26" s="121"/>
      <c r="K26" s="121"/>
      <c r="L26" s="121"/>
      <c r="M26" s="121"/>
      <c r="N26" s="21"/>
      <c r="P26" t="s">
        <v>61</v>
      </c>
      <c r="R26" t="s">
        <v>62</v>
      </c>
      <c r="U26" s="40"/>
      <c r="X26"/>
    </row>
    <row r="27" spans="1:24" ht="15" customHeight="1" x14ac:dyDescent="0.2">
      <c r="A27" s="119"/>
      <c r="B27" s="56" t="s">
        <v>10</v>
      </c>
      <c r="C27" s="4">
        <f>C25</f>
        <v>72</v>
      </c>
      <c r="D27" s="4">
        <f>D25</f>
        <v>72</v>
      </c>
      <c r="E27" s="4">
        <f>R17</f>
        <v>16</v>
      </c>
      <c r="F27" s="57" t="s">
        <v>57</v>
      </c>
      <c r="G27" s="58" t="s">
        <v>58</v>
      </c>
      <c r="I27" s="56" t="s">
        <v>10</v>
      </c>
      <c r="J27" s="4">
        <f>C25</f>
        <v>72</v>
      </c>
      <c r="K27" s="4">
        <f>D25</f>
        <v>72</v>
      </c>
      <c r="L27" s="4">
        <f>S17</f>
        <v>16</v>
      </c>
      <c r="M27" s="57" t="s">
        <v>57</v>
      </c>
      <c r="N27" s="58" t="s">
        <v>58</v>
      </c>
      <c r="U27" s="40">
        <f>(C27*D27*E27*H27+J27*K27+L27)</f>
        <v>5200</v>
      </c>
      <c r="X27"/>
    </row>
    <row r="28" spans="1:24" x14ac:dyDescent="0.2">
      <c r="A28" s="119"/>
      <c r="B28" s="112" t="s">
        <v>7</v>
      </c>
      <c r="C28" s="117" t="s">
        <v>8</v>
      </c>
      <c r="D28" s="117"/>
      <c r="E28" s="118"/>
      <c r="F28" s="59"/>
      <c r="G28" s="58"/>
      <c r="I28" s="112" t="s">
        <v>7</v>
      </c>
      <c r="J28" s="60" t="s">
        <v>8</v>
      </c>
      <c r="K28" s="30"/>
      <c r="L28" s="31"/>
      <c r="M28" s="59"/>
      <c r="N28" s="58"/>
      <c r="P28">
        <f>E27*E29*C29*C29+E29</f>
        <v>1088</v>
      </c>
      <c r="R28">
        <f>L27*L29*J29*J29+L29</f>
        <v>544</v>
      </c>
      <c r="U28" s="40"/>
      <c r="X28"/>
    </row>
    <row r="29" spans="1:24" x14ac:dyDescent="0.2">
      <c r="A29" s="119"/>
      <c r="B29" s="113"/>
      <c r="C29" s="6">
        <v>1</v>
      </c>
      <c r="D29" s="6">
        <v>1</v>
      </c>
      <c r="E29" s="23">
        <f>R18</f>
        <v>64</v>
      </c>
      <c r="F29" s="59"/>
      <c r="G29" s="58"/>
      <c r="I29" s="113"/>
      <c r="J29" s="6">
        <v>1</v>
      </c>
      <c r="K29" s="6">
        <v>1</v>
      </c>
      <c r="L29" s="23">
        <f>S18</f>
        <v>32</v>
      </c>
      <c r="M29" s="59"/>
      <c r="N29" s="58"/>
      <c r="U29" s="40"/>
      <c r="X29"/>
    </row>
    <row r="30" spans="1:24" x14ac:dyDescent="0.2">
      <c r="A30" s="119"/>
      <c r="B30" s="61" t="s">
        <v>9</v>
      </c>
      <c r="C30" s="110">
        <f>C31*D31*E31*C29*C29*E27</f>
        <v>5308416</v>
      </c>
      <c r="D30" s="110"/>
      <c r="E30" s="110"/>
      <c r="F30" s="59">
        <f>C30</f>
        <v>5308416</v>
      </c>
      <c r="G30" s="58"/>
      <c r="I30" s="61" t="s">
        <v>9</v>
      </c>
      <c r="J30" s="114">
        <f>J31*K31*L31*J29*J29*L27</f>
        <v>2654208</v>
      </c>
      <c r="K30" s="115"/>
      <c r="L30" s="116"/>
      <c r="M30" s="59">
        <f>J30</f>
        <v>2654208</v>
      </c>
      <c r="N30" s="58"/>
      <c r="U30" s="40"/>
    </row>
    <row r="31" spans="1:24" x14ac:dyDescent="0.2">
      <c r="A31" s="119"/>
      <c r="B31" s="56" t="s">
        <v>10</v>
      </c>
      <c r="C31" s="4">
        <f>C27/D29</f>
        <v>72</v>
      </c>
      <c r="D31" s="4">
        <f>D27/D29</f>
        <v>72</v>
      </c>
      <c r="E31" s="4">
        <f>E29</f>
        <v>64</v>
      </c>
      <c r="F31" s="59"/>
      <c r="G31" s="58"/>
      <c r="I31" s="56" t="s">
        <v>10</v>
      </c>
      <c r="J31" s="4">
        <f>J27/K29</f>
        <v>72</v>
      </c>
      <c r="K31" s="4">
        <f>K27/K29</f>
        <v>72</v>
      </c>
      <c r="L31" s="4">
        <f>L29</f>
        <v>32</v>
      </c>
      <c r="M31" s="59"/>
      <c r="N31" s="58"/>
      <c r="U31" s="40">
        <f>(C31*D31*E31*H31+J31*K31+L31)</f>
        <v>5216</v>
      </c>
    </row>
    <row r="32" spans="1:24" x14ac:dyDescent="0.2">
      <c r="A32" s="119"/>
      <c r="B32" s="112" t="s">
        <v>7</v>
      </c>
      <c r="C32" s="106" t="s">
        <v>24</v>
      </c>
      <c r="D32" s="106"/>
      <c r="E32" s="124"/>
      <c r="F32" s="59"/>
      <c r="G32" s="58"/>
      <c r="I32" s="112" t="s">
        <v>7</v>
      </c>
      <c r="J32" s="62" t="s">
        <v>24</v>
      </c>
      <c r="K32" s="32"/>
      <c r="L32" s="33"/>
      <c r="M32" s="59"/>
      <c r="N32" s="58"/>
      <c r="P32">
        <v>1</v>
      </c>
      <c r="R32">
        <v>1</v>
      </c>
      <c r="U32" s="40"/>
    </row>
    <row r="33" spans="1:24" s="9" customFormat="1" x14ac:dyDescent="0.2">
      <c r="A33" s="119"/>
      <c r="B33" s="113"/>
      <c r="C33" s="95"/>
      <c r="D33" s="96"/>
      <c r="E33" s="108"/>
      <c r="F33" s="59"/>
      <c r="G33" s="58"/>
      <c r="H33"/>
      <c r="I33" s="113"/>
      <c r="J33" s="35"/>
      <c r="K33" s="36"/>
      <c r="L33" s="37"/>
      <c r="M33" s="59"/>
      <c r="N33" s="58"/>
      <c r="O33"/>
      <c r="P33"/>
      <c r="Q33"/>
      <c r="R33"/>
      <c r="S33"/>
      <c r="T33"/>
      <c r="U33" s="40"/>
      <c r="V33" s="18"/>
      <c r="X33" s="2"/>
    </row>
    <row r="34" spans="1:24" s="9" customFormat="1" x14ac:dyDescent="0.2">
      <c r="A34" s="119"/>
      <c r="B34" s="61" t="s">
        <v>9</v>
      </c>
      <c r="C34" s="110">
        <f>C35*D35*E35</f>
        <v>331776</v>
      </c>
      <c r="D34" s="110"/>
      <c r="E34" s="110"/>
      <c r="F34" s="59">
        <f>C34</f>
        <v>331776</v>
      </c>
      <c r="G34" s="58"/>
      <c r="H34"/>
      <c r="I34" s="61" t="s">
        <v>9</v>
      </c>
      <c r="J34" s="114">
        <f>J35*K35*L35</f>
        <v>165888</v>
      </c>
      <c r="K34" s="115"/>
      <c r="L34" s="116"/>
      <c r="M34" s="59">
        <f>J34</f>
        <v>165888</v>
      </c>
      <c r="N34" s="58"/>
      <c r="O34"/>
      <c r="P34"/>
      <c r="Q34"/>
      <c r="R34"/>
      <c r="S34"/>
      <c r="T34"/>
      <c r="U34" s="40"/>
      <c r="V34" s="18"/>
      <c r="X34" s="2"/>
    </row>
    <row r="35" spans="1:24" s="9" customFormat="1" x14ac:dyDescent="0.2">
      <c r="A35" s="119"/>
      <c r="B35" s="56" t="s">
        <v>10</v>
      </c>
      <c r="C35" s="7">
        <f>C31</f>
        <v>72</v>
      </c>
      <c r="D35" s="7">
        <f>D31</f>
        <v>72</v>
      </c>
      <c r="E35" s="7">
        <f>E31</f>
        <v>64</v>
      </c>
      <c r="F35"/>
      <c r="G35" s="58"/>
      <c r="H35"/>
      <c r="I35" s="56" t="s">
        <v>10</v>
      </c>
      <c r="J35" s="7">
        <f>J31</f>
        <v>72</v>
      </c>
      <c r="K35" s="7">
        <f>K31</f>
        <v>72</v>
      </c>
      <c r="L35" s="7">
        <f>L31</f>
        <v>32</v>
      </c>
      <c r="M35"/>
      <c r="N35" s="58"/>
      <c r="O35"/>
      <c r="P35"/>
      <c r="Q35"/>
      <c r="R35"/>
      <c r="S35"/>
      <c r="T35"/>
      <c r="U35" s="40">
        <f>(C35*D35*E35*H35+J35*K35+L35)</f>
        <v>5216</v>
      </c>
      <c r="V35" s="18"/>
      <c r="X35" s="2"/>
    </row>
    <row r="36" spans="1:24" s="9" customFormat="1" x14ac:dyDescent="0.2">
      <c r="A36" s="119"/>
      <c r="B36" s="112" t="s">
        <v>7</v>
      </c>
      <c r="C36" s="117" t="s">
        <v>8</v>
      </c>
      <c r="D36" s="117"/>
      <c r="E36" s="118"/>
      <c r="F36"/>
      <c r="G36" s="58"/>
      <c r="H36"/>
      <c r="I36" s="112" t="s">
        <v>7</v>
      </c>
      <c r="J36" s="60" t="s">
        <v>8</v>
      </c>
      <c r="K36" s="30"/>
      <c r="L36" s="31"/>
      <c r="M36"/>
      <c r="N36" s="58"/>
      <c r="O36"/>
      <c r="P36">
        <f>E35*E37*C37*C37+E37</f>
        <v>1040</v>
      </c>
      <c r="Q36"/>
      <c r="R36">
        <f>L35*L37*J37*J37+L37</f>
        <v>528</v>
      </c>
      <c r="S36"/>
      <c r="T36"/>
      <c r="U36" s="40"/>
      <c r="V36" s="18"/>
      <c r="X36" s="2"/>
    </row>
    <row r="37" spans="1:24" s="9" customFormat="1" x14ac:dyDescent="0.2">
      <c r="A37" s="119"/>
      <c r="B37" s="113"/>
      <c r="C37" s="6">
        <v>1</v>
      </c>
      <c r="D37" s="6">
        <v>1</v>
      </c>
      <c r="E37" s="63">
        <f>R17</f>
        <v>16</v>
      </c>
      <c r="F37"/>
      <c r="G37" s="58"/>
      <c r="H37"/>
      <c r="I37" s="113"/>
      <c r="J37" s="6">
        <v>1</v>
      </c>
      <c r="K37" s="6">
        <v>1</v>
      </c>
      <c r="L37" s="63">
        <f>S17</f>
        <v>16</v>
      </c>
      <c r="M37"/>
      <c r="N37" s="58"/>
      <c r="O37"/>
      <c r="P37"/>
      <c r="Q37"/>
      <c r="R37"/>
      <c r="S37"/>
      <c r="T37"/>
      <c r="U37" s="40"/>
      <c r="V37" s="18"/>
      <c r="X37" s="2"/>
    </row>
    <row r="38" spans="1:24" s="9" customFormat="1" x14ac:dyDescent="0.2">
      <c r="A38" s="119"/>
      <c r="B38" s="61" t="s">
        <v>9</v>
      </c>
      <c r="C38" s="110">
        <f>C39*D39*E39*C37*C37*E35</f>
        <v>5308416</v>
      </c>
      <c r="D38" s="110"/>
      <c r="E38" s="110"/>
      <c r="F38" s="59">
        <f>C38</f>
        <v>5308416</v>
      </c>
      <c r="G38" s="58"/>
      <c r="H38"/>
      <c r="I38" s="61" t="s">
        <v>9</v>
      </c>
      <c r="J38" s="114">
        <f>J39*K39*L39*J37*J37*L35</f>
        <v>2654208</v>
      </c>
      <c r="K38" s="115"/>
      <c r="L38" s="116"/>
      <c r="M38" s="59">
        <f>J38</f>
        <v>2654208</v>
      </c>
      <c r="N38" s="58"/>
      <c r="O38"/>
      <c r="P38"/>
      <c r="Q38"/>
      <c r="R38"/>
      <c r="S38"/>
      <c r="T38"/>
      <c r="U38" s="40"/>
      <c r="V38" s="18"/>
      <c r="X38" s="2"/>
    </row>
    <row r="39" spans="1:24" s="9" customFormat="1" x14ac:dyDescent="0.2">
      <c r="A39" s="119"/>
      <c r="B39" s="56" t="s">
        <v>10</v>
      </c>
      <c r="C39" s="4">
        <f>C35/D37</f>
        <v>72</v>
      </c>
      <c r="D39" s="4">
        <f>D35/D37</f>
        <v>72</v>
      </c>
      <c r="E39" s="4">
        <f>R17</f>
        <v>16</v>
      </c>
      <c r="F39"/>
      <c r="G39" s="58"/>
      <c r="H39"/>
      <c r="I39" s="56" t="s">
        <v>10</v>
      </c>
      <c r="J39" s="4">
        <f>J35/K37</f>
        <v>72</v>
      </c>
      <c r="K39" s="4">
        <f>K35/K37</f>
        <v>72</v>
      </c>
      <c r="L39" s="4">
        <f>R17</f>
        <v>16</v>
      </c>
      <c r="M39"/>
      <c r="N39" s="58"/>
      <c r="O39"/>
      <c r="P39"/>
      <c r="Q39"/>
      <c r="R39"/>
      <c r="S39"/>
      <c r="T39"/>
      <c r="U39" s="40">
        <f>(C39*D39*E39)</f>
        <v>82944</v>
      </c>
      <c r="V39" s="18"/>
      <c r="X39" s="2"/>
    </row>
    <row r="40" spans="1:24" s="9" customFormat="1" x14ac:dyDescent="0.2">
      <c r="A40" s="119"/>
      <c r="B40" s="112" t="s">
        <v>7</v>
      </c>
      <c r="C40" s="125" t="s">
        <v>59</v>
      </c>
      <c r="D40" s="125"/>
      <c r="E40" s="125"/>
      <c r="F40"/>
      <c r="G40" s="58"/>
      <c r="H40"/>
      <c r="I40" s="112" t="s">
        <v>7</v>
      </c>
      <c r="J40" s="60" t="s">
        <v>59</v>
      </c>
      <c r="K40" s="30"/>
      <c r="L40" s="31"/>
      <c r="M40"/>
      <c r="N40" s="58"/>
      <c r="O40"/>
      <c r="P40">
        <f>E39*C41*1+E41</f>
        <v>64</v>
      </c>
      <c r="Q40"/>
      <c r="R40">
        <f>L39*J41*1+L41</f>
        <v>64</v>
      </c>
      <c r="S40"/>
      <c r="T40"/>
      <c r="U40" s="40"/>
      <c r="V40" s="18"/>
      <c r="X40" s="2"/>
    </row>
    <row r="41" spans="1:24" s="9" customFormat="1" x14ac:dyDescent="0.2">
      <c r="A41" s="119"/>
      <c r="B41" s="113"/>
      <c r="C41" s="6">
        <v>3</v>
      </c>
      <c r="D41" s="6">
        <v>1</v>
      </c>
      <c r="E41" s="63">
        <f>R19</f>
        <v>16</v>
      </c>
      <c r="F41"/>
      <c r="G41" s="58"/>
      <c r="H41"/>
      <c r="I41" s="113"/>
      <c r="J41" s="6">
        <v>3</v>
      </c>
      <c r="K41" s="6">
        <v>1</v>
      </c>
      <c r="L41" s="63">
        <f>S19</f>
        <v>16</v>
      </c>
      <c r="M41"/>
      <c r="N41" s="58"/>
      <c r="O41"/>
      <c r="P41"/>
      <c r="Q41"/>
      <c r="R41"/>
      <c r="S41"/>
      <c r="T41"/>
      <c r="U41" s="40"/>
      <c r="V41" s="18"/>
      <c r="X41" s="2"/>
    </row>
    <row r="42" spans="1:24" s="9" customFormat="1" x14ac:dyDescent="0.2">
      <c r="A42" s="119"/>
      <c r="B42" s="61" t="s">
        <v>9</v>
      </c>
      <c r="C42" s="110">
        <f>C43*D43*E43*C41*E39/R19</f>
        <v>248832</v>
      </c>
      <c r="D42" s="110"/>
      <c r="E42" s="110"/>
      <c r="F42" s="59">
        <f>C42</f>
        <v>248832</v>
      </c>
      <c r="G42" s="58"/>
      <c r="H42"/>
      <c r="I42" s="61" t="s">
        <v>9</v>
      </c>
      <c r="J42" s="114">
        <f>J43*K43*L43*J41*L39/R19</f>
        <v>248832</v>
      </c>
      <c r="K42" s="115"/>
      <c r="L42" s="116"/>
      <c r="M42" s="59">
        <f>J42</f>
        <v>248832</v>
      </c>
      <c r="N42" s="58"/>
      <c r="O42"/>
      <c r="P42"/>
      <c r="Q42"/>
      <c r="R42"/>
      <c r="S42"/>
      <c r="T42"/>
      <c r="U42" s="40"/>
      <c r="V42" s="18"/>
      <c r="X42" s="2"/>
    </row>
    <row r="43" spans="1:24" s="9" customFormat="1" x14ac:dyDescent="0.2">
      <c r="A43" s="119"/>
      <c r="B43" s="56" t="s">
        <v>10</v>
      </c>
      <c r="C43" s="4">
        <f>C39/D41</f>
        <v>72</v>
      </c>
      <c r="D43" s="4">
        <f>D39/D41</f>
        <v>72</v>
      </c>
      <c r="E43" s="4">
        <f>E41</f>
        <v>16</v>
      </c>
      <c r="F43"/>
      <c r="G43" s="58"/>
      <c r="H43"/>
      <c r="I43" s="56" t="s">
        <v>10</v>
      </c>
      <c r="J43" s="4">
        <f>J39/K41</f>
        <v>72</v>
      </c>
      <c r="K43" s="4">
        <f>K39/K41</f>
        <v>72</v>
      </c>
      <c r="L43" s="4">
        <f>L41</f>
        <v>16</v>
      </c>
      <c r="M43"/>
      <c r="N43" s="58"/>
      <c r="O43"/>
      <c r="P43"/>
      <c r="Q43"/>
      <c r="R43"/>
      <c r="S43"/>
      <c r="T43"/>
      <c r="U43" s="40">
        <f>(C43*D43*E43)</f>
        <v>82944</v>
      </c>
      <c r="V43" s="18"/>
      <c r="X43" s="2"/>
    </row>
    <row r="44" spans="1:24" s="9" customFormat="1" x14ac:dyDescent="0.2">
      <c r="A44" s="119"/>
      <c r="B44" s="112" t="s">
        <v>7</v>
      </c>
      <c r="C44" s="125" t="s">
        <v>59</v>
      </c>
      <c r="D44" s="125"/>
      <c r="E44" s="125"/>
      <c r="F44"/>
      <c r="G44" s="58"/>
      <c r="H44"/>
      <c r="I44" s="112" t="s">
        <v>7</v>
      </c>
      <c r="J44" s="60" t="s">
        <v>59</v>
      </c>
      <c r="K44" s="30"/>
      <c r="L44" s="31"/>
      <c r="M44"/>
      <c r="N44" s="58"/>
      <c r="O44"/>
      <c r="P44">
        <f>E43*C45*1+E45</f>
        <v>64</v>
      </c>
      <c r="Q44"/>
      <c r="R44">
        <f>L43*J45*1+L45</f>
        <v>64</v>
      </c>
      <c r="S44"/>
      <c r="T44"/>
      <c r="U44" s="40"/>
      <c r="V44" s="18"/>
      <c r="X44" s="2"/>
    </row>
    <row r="45" spans="1:24" s="9" customFormat="1" x14ac:dyDescent="0.2">
      <c r="A45" s="119"/>
      <c r="B45" s="113"/>
      <c r="C45" s="6">
        <v>3</v>
      </c>
      <c r="D45" s="6">
        <v>1</v>
      </c>
      <c r="E45" s="63">
        <f>R17</f>
        <v>16</v>
      </c>
      <c r="F45"/>
      <c r="G45" s="58"/>
      <c r="H45"/>
      <c r="I45" s="113"/>
      <c r="J45" s="6">
        <v>3</v>
      </c>
      <c r="K45" s="6">
        <v>1</v>
      </c>
      <c r="L45" s="63">
        <f>S17</f>
        <v>16</v>
      </c>
      <c r="M45"/>
      <c r="N45" s="58"/>
      <c r="O45"/>
      <c r="P45"/>
      <c r="Q45"/>
      <c r="R45"/>
      <c r="S45"/>
      <c r="T45"/>
      <c r="U45" s="40"/>
      <c r="V45" s="18"/>
      <c r="X45" s="2"/>
    </row>
    <row r="46" spans="1:24" s="9" customFormat="1" x14ac:dyDescent="0.2">
      <c r="A46" s="119"/>
      <c r="B46" s="61" t="s">
        <v>9</v>
      </c>
      <c r="C46" s="110">
        <f>C47*D47*E47*C45*E43/R17</f>
        <v>248832</v>
      </c>
      <c r="D46" s="110"/>
      <c r="E46" s="110"/>
      <c r="F46" s="59">
        <f>C46</f>
        <v>248832</v>
      </c>
      <c r="G46" s="58"/>
      <c r="H46"/>
      <c r="I46" s="61" t="s">
        <v>9</v>
      </c>
      <c r="J46" s="114">
        <f>J47*K47*L47*J45*L43/R17</f>
        <v>248832</v>
      </c>
      <c r="K46" s="115"/>
      <c r="L46" s="116"/>
      <c r="M46" s="59">
        <f>J46</f>
        <v>248832</v>
      </c>
      <c r="N46" s="58"/>
      <c r="O46"/>
      <c r="P46"/>
      <c r="Q46"/>
      <c r="R46"/>
      <c r="S46"/>
      <c r="T46"/>
      <c r="U46" s="40"/>
      <c r="V46" s="18"/>
      <c r="X46" s="2"/>
    </row>
    <row r="47" spans="1:24" s="9" customFormat="1" x14ac:dyDescent="0.2">
      <c r="A47" s="119"/>
      <c r="B47" s="56" t="s">
        <v>10</v>
      </c>
      <c r="C47" s="4">
        <f>C43/D45</f>
        <v>72</v>
      </c>
      <c r="D47" s="4">
        <f>D43/D45</f>
        <v>72</v>
      </c>
      <c r="E47" s="4">
        <f>E45</f>
        <v>16</v>
      </c>
      <c r="F47"/>
      <c r="G47" s="58"/>
      <c r="H47"/>
      <c r="I47" s="56" t="s">
        <v>10</v>
      </c>
      <c r="J47" s="4">
        <f>J43/K45</f>
        <v>72</v>
      </c>
      <c r="K47" s="4">
        <f>K43/K45</f>
        <v>72</v>
      </c>
      <c r="L47" s="4">
        <f>L45</f>
        <v>16</v>
      </c>
      <c r="M47"/>
      <c r="N47" s="58"/>
      <c r="O47"/>
      <c r="P47"/>
      <c r="Q47"/>
      <c r="R47"/>
      <c r="S47"/>
      <c r="T47"/>
      <c r="U47" s="40">
        <f>(C47*D47*E47)</f>
        <v>82944</v>
      </c>
      <c r="V47" s="18"/>
      <c r="X47" s="2"/>
    </row>
    <row r="48" spans="1:24" s="9" customFormat="1" x14ac:dyDescent="0.2">
      <c r="A48" s="119"/>
      <c r="B48" s="112" t="s">
        <v>7</v>
      </c>
      <c r="C48" s="117" t="s">
        <v>8</v>
      </c>
      <c r="D48" s="117"/>
      <c r="E48" s="118"/>
      <c r="F48"/>
      <c r="G48" s="58"/>
      <c r="H48"/>
      <c r="I48" s="112" t="s">
        <v>7</v>
      </c>
      <c r="J48" s="60" t="s">
        <v>8</v>
      </c>
      <c r="K48" s="30"/>
      <c r="L48" s="31"/>
      <c r="M48"/>
      <c r="N48" s="58"/>
      <c r="O48"/>
      <c r="P48">
        <f>E47*E49*C49*C49+E49</f>
        <v>272</v>
      </c>
      <c r="Q48"/>
      <c r="R48">
        <f>L47*L49*J49*J49+L49</f>
        <v>272</v>
      </c>
      <c r="S48"/>
      <c r="T48"/>
      <c r="U48" s="40"/>
      <c r="V48" s="18"/>
      <c r="X48" s="2"/>
    </row>
    <row r="49" spans="1:24" s="2" customFormat="1" x14ac:dyDescent="0.2">
      <c r="A49" s="119"/>
      <c r="B49" s="113"/>
      <c r="C49" s="6">
        <v>1</v>
      </c>
      <c r="D49" s="6">
        <v>1</v>
      </c>
      <c r="E49" s="63">
        <f>R17</f>
        <v>16</v>
      </c>
      <c r="F49"/>
      <c r="G49" s="58"/>
      <c r="H49"/>
      <c r="I49" s="113"/>
      <c r="J49" s="6">
        <v>1</v>
      </c>
      <c r="K49" s="6">
        <v>1</v>
      </c>
      <c r="L49" s="63">
        <f>S17</f>
        <v>16</v>
      </c>
      <c r="M49"/>
      <c r="N49" s="58"/>
      <c r="O49"/>
      <c r="P49"/>
      <c r="Q49"/>
      <c r="R49"/>
      <c r="S49"/>
      <c r="T49"/>
      <c r="U49" s="40"/>
      <c r="V49" s="18"/>
      <c r="W49" s="9"/>
    </row>
    <row r="50" spans="1:24" s="2" customFormat="1" x14ac:dyDescent="0.2">
      <c r="A50" s="119"/>
      <c r="B50" s="61" t="s">
        <v>9</v>
      </c>
      <c r="C50" s="110">
        <f>C51*D51*E51*C49*C49*E47</f>
        <v>1327104</v>
      </c>
      <c r="D50" s="110"/>
      <c r="E50" s="110"/>
      <c r="F50" s="59">
        <f>C50</f>
        <v>1327104</v>
      </c>
      <c r="G50" s="58"/>
      <c r="H50"/>
      <c r="I50" s="61" t="s">
        <v>9</v>
      </c>
      <c r="J50" s="114">
        <f>J51*K51*L51*J49*J49*L47</f>
        <v>1327104</v>
      </c>
      <c r="K50" s="115"/>
      <c r="L50" s="116"/>
      <c r="M50" s="59">
        <f>J50</f>
        <v>1327104</v>
      </c>
      <c r="N50" s="58"/>
      <c r="O50"/>
      <c r="P50"/>
      <c r="Q50" t="s">
        <v>41</v>
      </c>
      <c r="R50"/>
      <c r="S50" t="s">
        <v>41</v>
      </c>
      <c r="T50"/>
      <c r="U50" s="40"/>
      <c r="V50" s="18"/>
      <c r="W50" s="24" t="s">
        <v>37</v>
      </c>
    </row>
    <row r="51" spans="1:24" s="2" customFormat="1" ht="16" thickBot="1" x14ac:dyDescent="0.25">
      <c r="A51" s="119"/>
      <c r="B51" s="64" t="s">
        <v>10</v>
      </c>
      <c r="C51" s="43">
        <f>C47/D49</f>
        <v>72</v>
      </c>
      <c r="D51" s="43">
        <f>D47/D49</f>
        <v>72</v>
      </c>
      <c r="E51" s="43">
        <f>E49</f>
        <v>16</v>
      </c>
      <c r="F51" s="45"/>
      <c r="G51" s="46">
        <f>SUM(F28:F51)</f>
        <v>12773376</v>
      </c>
      <c r="H51"/>
      <c r="I51" s="64" t="s">
        <v>10</v>
      </c>
      <c r="J51" s="43">
        <f>J47/K49</f>
        <v>72</v>
      </c>
      <c r="K51" s="43">
        <f>K47/K49</f>
        <v>72</v>
      </c>
      <c r="L51" s="43">
        <f>L49</f>
        <v>16</v>
      </c>
      <c r="M51" s="45"/>
      <c r="N51" s="46">
        <f>SUM(M28:M51)</f>
        <v>7299072</v>
      </c>
      <c r="O51"/>
      <c r="P51"/>
      <c r="Q51">
        <f>SUM(P28:P50)</f>
        <v>2529</v>
      </c>
      <c r="R51"/>
      <c r="S51">
        <f>SUM(R28:R48)</f>
        <v>1473</v>
      </c>
      <c r="T51"/>
      <c r="U51" s="40">
        <f>(C51*D51*E51)</f>
        <v>82944</v>
      </c>
      <c r="V51" s="18">
        <f>G51*R16+N51*S16</f>
        <v>208023552</v>
      </c>
      <c r="W51" s="14">
        <f>SUM(V30:V51)</f>
        <v>208023552</v>
      </c>
      <c r="X51" s="2">
        <f>Q51*R16+S51*S16</f>
        <v>41298</v>
      </c>
    </row>
    <row r="52" spans="1:24" s="2" customFormat="1" x14ac:dyDescent="0.2">
      <c r="A52" s="131" t="s">
        <v>15</v>
      </c>
      <c r="B52" s="65" t="s">
        <v>10</v>
      </c>
      <c r="C52" s="66">
        <f>C51</f>
        <v>72</v>
      </c>
      <c r="D52" s="66">
        <f>D51</f>
        <v>72</v>
      </c>
      <c r="E52" s="67">
        <f>E51</f>
        <v>16</v>
      </c>
      <c r="F52" s="68"/>
      <c r="G52" s="21"/>
      <c r="H52"/>
      <c r="I52" s="65" t="s">
        <v>10</v>
      </c>
      <c r="J52" s="66">
        <f>J51</f>
        <v>72</v>
      </c>
      <c r="K52" s="66">
        <f>K51</f>
        <v>72</v>
      </c>
      <c r="L52" s="67">
        <f>L51</f>
        <v>16</v>
      </c>
      <c r="M52" s="68"/>
      <c r="N52" s="21"/>
      <c r="O52"/>
      <c r="P52"/>
      <c r="Q52"/>
      <c r="R52"/>
      <c r="S52"/>
      <c r="T52"/>
      <c r="U52" s="40">
        <f>(C52*D52*E52)</f>
        <v>82944</v>
      </c>
      <c r="V52" s="18"/>
      <c r="W52" s="9"/>
    </row>
    <row r="53" spans="1:24" s="2" customFormat="1" x14ac:dyDescent="0.2">
      <c r="A53" s="132"/>
      <c r="B53" s="112" t="s">
        <v>7</v>
      </c>
      <c r="C53" s="125" t="s">
        <v>59</v>
      </c>
      <c r="D53" s="125"/>
      <c r="E53" s="134"/>
      <c r="F53"/>
      <c r="G53" s="58"/>
      <c r="H53"/>
      <c r="I53" s="112" t="s">
        <v>7</v>
      </c>
      <c r="J53" s="34" t="s">
        <v>59</v>
      </c>
      <c r="K53" s="34"/>
      <c r="L53" s="69"/>
      <c r="M53"/>
      <c r="N53" s="58"/>
      <c r="O53"/>
      <c r="P53">
        <f>E52*C54*1+E54</f>
        <v>64</v>
      </c>
      <c r="Q53"/>
      <c r="R53">
        <f>L52*J54*1+L54</f>
        <v>64</v>
      </c>
      <c r="S53"/>
      <c r="T53"/>
      <c r="U53" s="40"/>
      <c r="V53" s="18"/>
      <c r="W53" s="9"/>
    </row>
    <row r="54" spans="1:24" s="2" customFormat="1" x14ac:dyDescent="0.2">
      <c r="A54" s="132"/>
      <c r="B54" s="113"/>
      <c r="C54" s="6">
        <v>3</v>
      </c>
      <c r="D54" s="6">
        <v>1</v>
      </c>
      <c r="E54" s="70">
        <f>R19</f>
        <v>16</v>
      </c>
      <c r="F54"/>
      <c r="G54" s="58"/>
      <c r="H54"/>
      <c r="I54" s="113"/>
      <c r="J54" s="6">
        <v>3</v>
      </c>
      <c r="K54" s="6">
        <v>1</v>
      </c>
      <c r="L54" s="70">
        <f>R19</f>
        <v>16</v>
      </c>
      <c r="M54"/>
      <c r="N54" s="58"/>
      <c r="O54"/>
      <c r="P54"/>
      <c r="Q54"/>
      <c r="R54"/>
      <c r="S54"/>
      <c r="T54"/>
      <c r="U54" s="40"/>
      <c r="V54" s="18"/>
      <c r="W54" s="9"/>
    </row>
    <row r="55" spans="1:24" s="2" customFormat="1" x14ac:dyDescent="0.2">
      <c r="A55" s="132"/>
      <c r="B55" s="61" t="s">
        <v>9</v>
      </c>
      <c r="C55" s="110">
        <f>C56*D56*E56*C54*E52/R19</f>
        <v>248832</v>
      </c>
      <c r="D55" s="110"/>
      <c r="E55" s="111"/>
      <c r="F55" s="59">
        <f>C55</f>
        <v>248832</v>
      </c>
      <c r="G55" s="58"/>
      <c r="H55"/>
      <c r="I55" s="61" t="s">
        <v>9</v>
      </c>
      <c r="J55" s="114">
        <f>J56*K56*L56*J54*L52/R19</f>
        <v>248832</v>
      </c>
      <c r="K55" s="115"/>
      <c r="L55" s="126"/>
      <c r="M55" s="59">
        <f>J55</f>
        <v>248832</v>
      </c>
      <c r="N55" s="58"/>
      <c r="O55"/>
      <c r="P55"/>
      <c r="Q55"/>
      <c r="R55"/>
      <c r="S55"/>
      <c r="T55"/>
      <c r="U55" s="40"/>
      <c r="V55" s="18"/>
      <c r="W55" s="9"/>
    </row>
    <row r="56" spans="1:24" s="2" customFormat="1" x14ac:dyDescent="0.2">
      <c r="A56" s="132"/>
      <c r="B56" s="56" t="s">
        <v>10</v>
      </c>
      <c r="C56" s="4">
        <f>C52/D54</f>
        <v>72</v>
      </c>
      <c r="D56" s="4">
        <f>D52/D54</f>
        <v>72</v>
      </c>
      <c r="E56" s="42">
        <f>E54</f>
        <v>16</v>
      </c>
      <c r="F56"/>
      <c r="G56" s="58"/>
      <c r="H56"/>
      <c r="I56" s="56" t="s">
        <v>10</v>
      </c>
      <c r="J56" s="4">
        <f>J52/K54</f>
        <v>72</v>
      </c>
      <c r="K56" s="4">
        <f>K52/K54</f>
        <v>72</v>
      </c>
      <c r="L56" s="42">
        <f>L54</f>
        <v>16</v>
      </c>
      <c r="M56"/>
      <c r="N56" s="58"/>
      <c r="O56"/>
      <c r="P56"/>
      <c r="Q56"/>
      <c r="R56"/>
      <c r="S56"/>
      <c r="T56"/>
      <c r="U56" s="40">
        <f>(C56*D56*E56)</f>
        <v>82944</v>
      </c>
      <c r="V56" s="18"/>
      <c r="W56" s="9"/>
    </row>
    <row r="57" spans="1:24" s="2" customFormat="1" x14ac:dyDescent="0.2">
      <c r="A57" s="132"/>
      <c r="B57" s="112" t="s">
        <v>7</v>
      </c>
      <c r="C57" s="125" t="s">
        <v>59</v>
      </c>
      <c r="D57" s="125"/>
      <c r="E57" s="134"/>
      <c r="F57"/>
      <c r="G57" s="58"/>
      <c r="H57"/>
      <c r="I57" s="112" t="s">
        <v>7</v>
      </c>
      <c r="J57" s="34" t="s">
        <v>59</v>
      </c>
      <c r="K57" s="34"/>
      <c r="L57" s="69"/>
      <c r="M57"/>
      <c r="N57" s="58"/>
      <c r="O57"/>
      <c r="P57">
        <f>E56*C58*1+E58</f>
        <v>64</v>
      </c>
      <c r="Q57"/>
      <c r="R57">
        <f>L56*J58*1+L58</f>
        <v>64</v>
      </c>
      <c r="S57"/>
      <c r="T57"/>
      <c r="U57" s="40"/>
      <c r="V57" s="18"/>
      <c r="W57" s="9"/>
    </row>
    <row r="58" spans="1:24" s="2" customFormat="1" x14ac:dyDescent="0.2">
      <c r="A58" s="132"/>
      <c r="B58" s="113"/>
      <c r="C58" s="6">
        <v>3</v>
      </c>
      <c r="D58" s="6">
        <v>1</v>
      </c>
      <c r="E58" s="70">
        <f>R17</f>
        <v>16</v>
      </c>
      <c r="F58"/>
      <c r="G58" s="58"/>
      <c r="H58"/>
      <c r="I58" s="113"/>
      <c r="J58" s="6">
        <v>3</v>
      </c>
      <c r="K58" s="6">
        <v>1</v>
      </c>
      <c r="L58" s="70">
        <f>S17</f>
        <v>16</v>
      </c>
      <c r="M58"/>
      <c r="N58" s="58"/>
      <c r="O58"/>
      <c r="Q58"/>
      <c r="R58"/>
      <c r="S58"/>
      <c r="T58"/>
      <c r="U58" s="40"/>
      <c r="V58" s="18"/>
      <c r="W58" s="9"/>
    </row>
    <row r="59" spans="1:24" s="2" customFormat="1" x14ac:dyDescent="0.2">
      <c r="A59" s="132"/>
      <c r="B59" s="61" t="s">
        <v>9</v>
      </c>
      <c r="C59" s="110">
        <f>C60*D60*E60*C58*E56/R17</f>
        <v>248832</v>
      </c>
      <c r="D59" s="110"/>
      <c r="E59" s="111"/>
      <c r="F59" s="59">
        <f>C59</f>
        <v>248832</v>
      </c>
      <c r="G59" s="58"/>
      <c r="H59"/>
      <c r="I59" s="61" t="s">
        <v>9</v>
      </c>
      <c r="J59" s="114">
        <f>J60*K60*L60*J58*L56/R17</f>
        <v>248832</v>
      </c>
      <c r="K59" s="115"/>
      <c r="L59" s="126"/>
      <c r="M59" s="59">
        <f>J59</f>
        <v>248832</v>
      </c>
      <c r="N59" s="58"/>
      <c r="O59"/>
      <c r="P59"/>
      <c r="Q59"/>
      <c r="R59"/>
      <c r="S59"/>
      <c r="T59"/>
      <c r="U59" s="40"/>
      <c r="V59" s="18"/>
      <c r="W59" s="9"/>
    </row>
    <row r="60" spans="1:24" s="2" customFormat="1" x14ac:dyDescent="0.2">
      <c r="A60" s="132"/>
      <c r="B60" s="56" t="s">
        <v>10</v>
      </c>
      <c r="C60" s="4">
        <f>C51</f>
        <v>72</v>
      </c>
      <c r="D60" s="4">
        <f>D51</f>
        <v>72</v>
      </c>
      <c r="E60" s="42">
        <f>E51</f>
        <v>16</v>
      </c>
      <c r="F60"/>
      <c r="G60" s="58"/>
      <c r="H60"/>
      <c r="I60" s="56" t="s">
        <v>10</v>
      </c>
      <c r="J60" s="4">
        <f>J51</f>
        <v>72</v>
      </c>
      <c r="K60" s="4">
        <f>K51</f>
        <v>72</v>
      </c>
      <c r="L60" s="42">
        <f>L51</f>
        <v>16</v>
      </c>
      <c r="M60"/>
      <c r="N60" s="58"/>
      <c r="O60"/>
      <c r="P60"/>
      <c r="Q60"/>
      <c r="R60"/>
      <c r="S60"/>
      <c r="T60"/>
      <c r="U60" s="40"/>
      <c r="V60" s="18"/>
      <c r="W60" s="9"/>
    </row>
    <row r="61" spans="1:24" s="2" customFormat="1" x14ac:dyDescent="0.2">
      <c r="A61" s="132"/>
      <c r="B61" s="112" t="s">
        <v>7</v>
      </c>
      <c r="C61" s="117" t="s">
        <v>60</v>
      </c>
      <c r="D61" s="117"/>
      <c r="E61" s="127"/>
      <c r="F61"/>
      <c r="G61" s="58"/>
      <c r="H61"/>
      <c r="I61" s="112" t="s">
        <v>7</v>
      </c>
      <c r="J61" s="30" t="s">
        <v>60</v>
      </c>
      <c r="K61" s="30"/>
      <c r="L61" s="71"/>
      <c r="M61"/>
      <c r="N61" s="58"/>
      <c r="O61"/>
      <c r="P61">
        <f>E60*E62*C62*C62+E62</f>
        <v>272</v>
      </c>
      <c r="Q61"/>
      <c r="R61">
        <f>L60*L62*J62*J62+L62</f>
        <v>272</v>
      </c>
      <c r="S61"/>
      <c r="T61"/>
      <c r="U61" s="40"/>
      <c r="V61" s="18"/>
      <c r="W61" s="9"/>
    </row>
    <row r="62" spans="1:24" s="2" customFormat="1" x14ac:dyDescent="0.2">
      <c r="A62" s="132"/>
      <c r="B62" s="113"/>
      <c r="C62" s="6">
        <v>1</v>
      </c>
      <c r="D62" s="6">
        <v>1</v>
      </c>
      <c r="E62" s="72">
        <f>R17</f>
        <v>16</v>
      </c>
      <c r="F62"/>
      <c r="G62" s="58"/>
      <c r="H62"/>
      <c r="I62" s="113"/>
      <c r="J62" s="6">
        <v>1</v>
      </c>
      <c r="K62" s="6">
        <v>1</v>
      </c>
      <c r="L62" s="72">
        <f>R17</f>
        <v>16</v>
      </c>
      <c r="M62"/>
      <c r="N62" s="58"/>
      <c r="O62"/>
      <c r="P62"/>
      <c r="Q62"/>
      <c r="R62"/>
      <c r="S62"/>
      <c r="T62"/>
      <c r="U62" s="40"/>
      <c r="V62" s="18"/>
      <c r="W62" s="9"/>
    </row>
    <row r="63" spans="1:24" s="2" customFormat="1" x14ac:dyDescent="0.2">
      <c r="A63" s="132"/>
      <c r="B63" s="61" t="s">
        <v>9</v>
      </c>
      <c r="C63" s="110">
        <f>C64*D64*E64*C62*C62*E60</f>
        <v>1327104</v>
      </c>
      <c r="D63" s="110"/>
      <c r="E63" s="111"/>
      <c r="F63" s="59">
        <f>C63</f>
        <v>1327104</v>
      </c>
      <c r="G63" s="58"/>
      <c r="H63"/>
      <c r="I63" s="61" t="s">
        <v>9</v>
      </c>
      <c r="J63" s="114">
        <f>J64*K64*L64*J62*J62*L60</f>
        <v>1327104</v>
      </c>
      <c r="K63" s="115"/>
      <c r="L63" s="126"/>
      <c r="M63" s="59">
        <f>J63</f>
        <v>1327104</v>
      </c>
      <c r="N63" s="58"/>
      <c r="O63"/>
      <c r="P63"/>
      <c r="Q63"/>
      <c r="R63"/>
      <c r="S63"/>
      <c r="T63"/>
      <c r="U63" s="40"/>
      <c r="V63" s="18"/>
      <c r="W63" s="9"/>
    </row>
    <row r="64" spans="1:24" s="2" customFormat="1" x14ac:dyDescent="0.2">
      <c r="A64" s="132"/>
      <c r="B64" s="56" t="s">
        <v>10</v>
      </c>
      <c r="C64" s="4">
        <f>C60/D62</f>
        <v>72</v>
      </c>
      <c r="D64" s="4">
        <f>D60/D62</f>
        <v>72</v>
      </c>
      <c r="E64" s="42">
        <f>E62</f>
        <v>16</v>
      </c>
      <c r="F64"/>
      <c r="G64" s="58"/>
      <c r="H64"/>
      <c r="I64" s="56" t="s">
        <v>10</v>
      </c>
      <c r="J64" s="4">
        <f>J60/K62</f>
        <v>72</v>
      </c>
      <c r="K64" s="4">
        <f>K60/K62</f>
        <v>72</v>
      </c>
      <c r="L64" s="42">
        <f>L62</f>
        <v>16</v>
      </c>
      <c r="M64"/>
      <c r="N64" s="58"/>
      <c r="O64"/>
      <c r="P64"/>
      <c r="Q64"/>
      <c r="R64"/>
      <c r="S64"/>
      <c r="T64"/>
      <c r="U64" s="40">
        <f>(C64*D64*E64)</f>
        <v>82944</v>
      </c>
      <c r="V64" s="18"/>
      <c r="W64" s="9"/>
    </row>
    <row r="65" spans="1:33" x14ac:dyDescent="0.2">
      <c r="A65" s="132"/>
      <c r="B65" s="112" t="s">
        <v>7</v>
      </c>
      <c r="C65" s="106" t="s">
        <v>24</v>
      </c>
      <c r="D65" s="106"/>
      <c r="E65" s="107"/>
      <c r="G65" s="58"/>
      <c r="I65" s="112" t="s">
        <v>7</v>
      </c>
      <c r="J65" s="32" t="s">
        <v>24</v>
      </c>
      <c r="K65" s="32"/>
      <c r="L65" s="73"/>
      <c r="N65" s="58"/>
      <c r="P65">
        <v>1</v>
      </c>
      <c r="R65">
        <v>1</v>
      </c>
      <c r="U65" s="40"/>
    </row>
    <row r="66" spans="1:33" x14ac:dyDescent="0.2">
      <c r="A66" s="132"/>
      <c r="B66" s="113"/>
      <c r="C66" s="95"/>
      <c r="D66" s="96"/>
      <c r="E66" s="97"/>
      <c r="G66" s="58"/>
      <c r="I66" s="113"/>
      <c r="J66" s="35"/>
      <c r="K66" s="36"/>
      <c r="L66" s="74"/>
      <c r="N66" s="58"/>
      <c r="U66" s="40"/>
    </row>
    <row r="67" spans="1:33" x14ac:dyDescent="0.2">
      <c r="A67" s="132"/>
      <c r="B67" s="61" t="s">
        <v>9</v>
      </c>
      <c r="C67" s="110">
        <f>C68*D68*E68</f>
        <v>82944</v>
      </c>
      <c r="D67" s="110"/>
      <c r="E67" s="111"/>
      <c r="F67" s="59">
        <f>C67</f>
        <v>82944</v>
      </c>
      <c r="G67" s="58"/>
      <c r="I67" s="61" t="s">
        <v>9</v>
      </c>
      <c r="J67" s="114">
        <f>J68*K68*L68</f>
        <v>82944</v>
      </c>
      <c r="K67" s="115"/>
      <c r="L67" s="126"/>
      <c r="M67" s="59">
        <f>J67</f>
        <v>82944</v>
      </c>
      <c r="N67" s="58"/>
      <c r="U67" s="40"/>
    </row>
    <row r="68" spans="1:33" x14ac:dyDescent="0.2">
      <c r="A68" s="132"/>
      <c r="B68" s="56" t="s">
        <v>10</v>
      </c>
      <c r="C68" s="4">
        <f>C64</f>
        <v>72</v>
      </c>
      <c r="D68" s="4">
        <f>D64</f>
        <v>72</v>
      </c>
      <c r="E68" s="42">
        <f>E64</f>
        <v>16</v>
      </c>
      <c r="G68" s="58"/>
      <c r="I68" s="56" t="s">
        <v>10</v>
      </c>
      <c r="J68" s="4">
        <f>J64</f>
        <v>72</v>
      </c>
      <c r="K68" s="4">
        <f>K64</f>
        <v>72</v>
      </c>
      <c r="L68" s="42">
        <f>L64</f>
        <v>16</v>
      </c>
      <c r="N68" s="58"/>
      <c r="U68" s="40">
        <f>(C68*D68*E68)</f>
        <v>82944</v>
      </c>
    </row>
    <row r="69" spans="1:33" x14ac:dyDescent="0.2">
      <c r="A69" s="132"/>
      <c r="B69" s="112" t="s">
        <v>7</v>
      </c>
      <c r="C69" s="117" t="s">
        <v>8</v>
      </c>
      <c r="D69" s="117"/>
      <c r="E69" s="127"/>
      <c r="G69" s="58"/>
      <c r="I69" s="112" t="s">
        <v>7</v>
      </c>
      <c r="J69" s="30" t="s">
        <v>8</v>
      </c>
      <c r="K69" s="30"/>
      <c r="L69" s="71"/>
      <c r="N69" s="58"/>
      <c r="P69">
        <f>E68*E70*C70*C70+E70</f>
        <v>580</v>
      </c>
      <c r="R69">
        <f>L68*L70*J70*J70+L70</f>
        <v>290</v>
      </c>
      <c r="U69" s="40"/>
    </row>
    <row r="70" spans="1:33" x14ac:dyDescent="0.2">
      <c r="A70" s="132"/>
      <c r="B70" s="113"/>
      <c r="C70" s="6">
        <v>3</v>
      </c>
      <c r="D70" s="6">
        <v>1</v>
      </c>
      <c r="E70" s="72">
        <v>4</v>
      </c>
      <c r="G70" s="58"/>
      <c r="I70" s="113"/>
      <c r="J70" s="6">
        <v>3</v>
      </c>
      <c r="K70" s="6">
        <v>1</v>
      </c>
      <c r="L70" s="72">
        <v>2</v>
      </c>
      <c r="N70" s="58"/>
      <c r="U70" s="40"/>
    </row>
    <row r="71" spans="1:33" x14ac:dyDescent="0.2">
      <c r="A71" s="132"/>
      <c r="B71" s="61" t="s">
        <v>9</v>
      </c>
      <c r="C71" s="110">
        <f>C72*D72*E72*C70*C70*E68</f>
        <v>2985984</v>
      </c>
      <c r="D71" s="110"/>
      <c r="E71" s="111"/>
      <c r="F71" s="59">
        <f>C71</f>
        <v>2985984</v>
      </c>
      <c r="G71" s="58"/>
      <c r="I71" s="61" t="s">
        <v>9</v>
      </c>
      <c r="J71" s="114">
        <f>J72*K72*L72*J70*J70*L68</f>
        <v>1492992</v>
      </c>
      <c r="K71" s="115"/>
      <c r="L71" s="126"/>
      <c r="M71" s="59">
        <f>J71</f>
        <v>1492992</v>
      </c>
      <c r="N71" s="58"/>
      <c r="U71" s="40"/>
    </row>
    <row r="72" spans="1:33" x14ac:dyDescent="0.2">
      <c r="A72" s="132"/>
      <c r="B72" s="56" t="s">
        <v>10</v>
      </c>
      <c r="C72" s="4">
        <f>C68/D70</f>
        <v>72</v>
      </c>
      <c r="D72" s="4">
        <f>D68/D70</f>
        <v>72</v>
      </c>
      <c r="E72" s="42">
        <f>E70</f>
        <v>4</v>
      </c>
      <c r="G72" s="58"/>
      <c r="I72" s="56" t="s">
        <v>10</v>
      </c>
      <c r="J72" s="4">
        <f>J68/K70</f>
        <v>72</v>
      </c>
      <c r="K72" s="4">
        <f>K68/K70</f>
        <v>72</v>
      </c>
      <c r="L72" s="42">
        <f>L70</f>
        <v>2</v>
      </c>
      <c r="N72" s="58"/>
      <c r="U72" s="40">
        <f>(C72*D72*E72)</f>
        <v>20736</v>
      </c>
    </row>
    <row r="73" spans="1:33" x14ac:dyDescent="0.2">
      <c r="A73" s="132"/>
      <c r="B73" s="112" t="s">
        <v>7</v>
      </c>
      <c r="C73" s="117" t="s">
        <v>25</v>
      </c>
      <c r="D73" s="117"/>
      <c r="E73" s="127"/>
      <c r="G73" s="58"/>
      <c r="I73" s="112" t="s">
        <v>7</v>
      </c>
      <c r="J73" s="30"/>
      <c r="K73" s="30"/>
      <c r="L73" s="71"/>
      <c r="N73" s="58"/>
      <c r="U73" s="40"/>
    </row>
    <row r="74" spans="1:33" x14ac:dyDescent="0.2">
      <c r="A74" s="132"/>
      <c r="B74" s="113"/>
      <c r="C74" s="63"/>
      <c r="D74" s="63">
        <v>2</v>
      </c>
      <c r="E74" s="70">
        <v>1</v>
      </c>
      <c r="G74" s="58"/>
      <c r="I74" s="113"/>
      <c r="J74" s="63"/>
      <c r="K74" s="63"/>
      <c r="L74" s="70"/>
      <c r="N74" s="58"/>
      <c r="U74" s="40"/>
    </row>
    <row r="75" spans="1:33" x14ac:dyDescent="0.2">
      <c r="A75" s="132"/>
      <c r="B75" s="61" t="s">
        <v>9</v>
      </c>
      <c r="C75" s="110">
        <f>C72/D74*D72/D74*C74*C74*E74*E72</f>
        <v>0</v>
      </c>
      <c r="D75" s="110"/>
      <c r="E75" s="111"/>
      <c r="G75" s="58"/>
      <c r="I75" s="61" t="s">
        <v>9</v>
      </c>
      <c r="J75" s="27"/>
      <c r="K75" s="27"/>
      <c r="L75" s="75"/>
      <c r="N75" s="58"/>
      <c r="U75" s="40"/>
    </row>
    <row r="76" spans="1:33" x14ac:dyDescent="0.2">
      <c r="A76" s="132"/>
      <c r="B76" s="56" t="s">
        <v>10</v>
      </c>
      <c r="C76" s="4">
        <f>C72*D74</f>
        <v>144</v>
      </c>
      <c r="D76" s="4">
        <f>D72*D74</f>
        <v>144</v>
      </c>
      <c r="E76" s="42">
        <f>E74</f>
        <v>1</v>
      </c>
      <c r="G76" s="58"/>
      <c r="I76" s="56" t="s">
        <v>10</v>
      </c>
      <c r="J76" s="4">
        <f>J72</f>
        <v>72</v>
      </c>
      <c r="K76" s="4">
        <f>K72</f>
        <v>72</v>
      </c>
      <c r="L76" s="42">
        <f>L72</f>
        <v>2</v>
      </c>
      <c r="N76" s="58"/>
      <c r="U76" s="40"/>
    </row>
    <row r="77" spans="1:33" x14ac:dyDescent="0.2">
      <c r="A77" s="132"/>
      <c r="B77" s="76" t="s">
        <v>7</v>
      </c>
      <c r="C77" s="128" t="s">
        <v>16</v>
      </c>
      <c r="D77" s="129"/>
      <c r="E77" s="130"/>
      <c r="G77" s="58"/>
      <c r="I77" s="76" t="s">
        <v>7</v>
      </c>
      <c r="J77" s="28" t="s">
        <v>16</v>
      </c>
      <c r="K77" s="29"/>
      <c r="L77" s="77"/>
      <c r="N77" s="58"/>
      <c r="Q77" t="s">
        <v>41</v>
      </c>
      <c r="S77" t="s">
        <v>41</v>
      </c>
      <c r="U77" s="40"/>
      <c r="W77" s="24" t="s">
        <v>38</v>
      </c>
      <c r="X77" s="38"/>
    </row>
    <row r="78" spans="1:33" ht="16" thickBot="1" x14ac:dyDescent="0.25">
      <c r="A78" s="133"/>
      <c r="B78" s="64" t="s">
        <v>10</v>
      </c>
      <c r="C78" s="43">
        <f>C76-2*$G$1</f>
        <v>128</v>
      </c>
      <c r="D78" s="43">
        <f>D76-2*$G$1</f>
        <v>128</v>
      </c>
      <c r="E78" s="78"/>
      <c r="F78" s="45"/>
      <c r="G78" s="46">
        <f>SUM(F55:F78)</f>
        <v>4893696</v>
      </c>
      <c r="I78" s="64" t="s">
        <v>10</v>
      </c>
      <c r="J78" s="43">
        <f>J76-2*$G$1/2</f>
        <v>64</v>
      </c>
      <c r="K78" s="43">
        <f>K76-2*$G$1/2</f>
        <v>64</v>
      </c>
      <c r="L78" s="78"/>
      <c r="M78" s="45"/>
      <c r="N78" s="46">
        <f>SUM(M55:M78)</f>
        <v>3400704</v>
      </c>
      <c r="Q78">
        <f>SUM(P53:P75)</f>
        <v>981</v>
      </c>
      <c r="S78" s="13">
        <f>SUM(R53:R71)</f>
        <v>691</v>
      </c>
      <c r="T78" s="13"/>
      <c r="U78" s="79"/>
      <c r="V78" s="18">
        <f>G78+N78*(S16&gt;0)</f>
        <v>8294400</v>
      </c>
      <c r="W78" s="14">
        <f>SUM(V57:V78)</f>
        <v>8294400</v>
      </c>
      <c r="X78" s="2">
        <f>SUM(Q78,S78)</f>
        <v>1672</v>
      </c>
    </row>
    <row r="79" spans="1:33" ht="16" thickBot="1" x14ac:dyDescent="0.25">
      <c r="M79" t="s">
        <v>31</v>
      </c>
      <c r="X79" s="2" t="s">
        <v>41</v>
      </c>
      <c r="AG79">
        <v>16.864609375000001</v>
      </c>
    </row>
    <row r="80" spans="1:33" x14ac:dyDescent="0.2">
      <c r="B80" t="s">
        <v>19</v>
      </c>
      <c r="C80" t="s">
        <v>20</v>
      </c>
      <c r="D80" t="s">
        <v>0</v>
      </c>
      <c r="E80" s="8" t="s">
        <v>21</v>
      </c>
      <c r="F80" t="str">
        <f>A10</f>
        <v>Fuse</v>
      </c>
      <c r="G80" s="8" t="s">
        <v>21</v>
      </c>
      <c r="H80" t="str">
        <f>A18</f>
        <v>Transition</v>
      </c>
      <c r="I80" s="8" t="s">
        <v>21</v>
      </c>
      <c r="J80" t="str">
        <f>A26</f>
        <v>Back Bone Block</v>
      </c>
      <c r="L80" t="s">
        <v>22</v>
      </c>
      <c r="M80" s="1">
        <f>R16</f>
        <v>14</v>
      </c>
      <c r="N80" s="8" t="s">
        <v>21</v>
      </c>
      <c r="O80" s="8"/>
      <c r="P80" s="8"/>
      <c r="Q80" s="8"/>
      <c r="R80" t="str">
        <f>A52</f>
        <v>Tail Block</v>
      </c>
      <c r="V80" s="17" t="s">
        <v>19</v>
      </c>
      <c r="W80" s="21">
        <f>W6+W25+W51+W78</f>
        <v>279313920</v>
      </c>
      <c r="X80">
        <f>SUM(X2:X78)</f>
        <v>51248</v>
      </c>
      <c r="AC80">
        <v>17.047968749999999</v>
      </c>
    </row>
    <row r="81" spans="1:33" ht="16" thickBot="1" x14ac:dyDescent="0.25">
      <c r="D81" s="5">
        <f>W6</f>
        <v>11570688</v>
      </c>
      <c r="E81" s="5"/>
      <c r="F81" s="5">
        <f>SUM(C12,C16)</f>
        <v>15427584</v>
      </c>
      <c r="G81" s="5"/>
      <c r="H81" s="5">
        <f>C20+C24</f>
        <v>35997696</v>
      </c>
      <c r="I81" s="5"/>
      <c r="J81" s="5">
        <f>W51</f>
        <v>208023552</v>
      </c>
      <c r="K81" s="5"/>
      <c r="L81" s="5"/>
      <c r="M81" s="5"/>
      <c r="N81" s="5"/>
      <c r="O81" s="5"/>
      <c r="P81" s="5"/>
      <c r="Q81" s="5"/>
      <c r="R81" s="5">
        <f>SUM(C63,C71,C75)</f>
        <v>4313088</v>
      </c>
      <c r="V81" s="19" t="s">
        <v>30</v>
      </c>
      <c r="W81" s="80">
        <f>W80/(C78*D78)/1000</f>
        <v>17.047968749999999</v>
      </c>
      <c r="X81" s="81"/>
      <c r="AG81" s="86">
        <f>AG79/W81-1</f>
        <v>-1.075549689754085E-2</v>
      </c>
    </row>
    <row r="82" spans="1:33" x14ac:dyDescent="0.2">
      <c r="D82" s="5">
        <f>D81+F81+H81+J81*M80+R81</f>
        <v>2979638784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</row>
    <row r="83" spans="1:33" x14ac:dyDescent="0.2">
      <c r="A83" s="13"/>
      <c r="B83" s="13" t="s">
        <v>23</v>
      </c>
      <c r="C83" s="13" t="s">
        <v>20</v>
      </c>
      <c r="D83" s="22">
        <f>D82/C78/D78/1000</f>
        <v>181.86271875</v>
      </c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20"/>
      <c r="W83" s="14"/>
    </row>
    <row r="85" spans="1:33" x14ac:dyDescent="0.2">
      <c r="U85">
        <f>SUM(U3:U78)</f>
        <v>2649104</v>
      </c>
    </row>
    <row r="86" spans="1:33" x14ac:dyDescent="0.2">
      <c r="U86">
        <f>U85/1000000</f>
        <v>2.6491039999999999</v>
      </c>
    </row>
  </sheetData>
  <mergeCells count="107">
    <mergeCell ref="C77:E77"/>
    <mergeCell ref="C67:E67"/>
    <mergeCell ref="J67:L67"/>
    <mergeCell ref="B69:B70"/>
    <mergeCell ref="C69:E69"/>
    <mergeCell ref="I69:I70"/>
    <mergeCell ref="C71:E71"/>
    <mergeCell ref="J71:L71"/>
    <mergeCell ref="A52:A78"/>
    <mergeCell ref="B53:B54"/>
    <mergeCell ref="C53:E53"/>
    <mergeCell ref="I53:I54"/>
    <mergeCell ref="C55:E55"/>
    <mergeCell ref="J55:L55"/>
    <mergeCell ref="B57:B58"/>
    <mergeCell ref="C57:E57"/>
    <mergeCell ref="C63:E63"/>
    <mergeCell ref="J63:L63"/>
    <mergeCell ref="B65:B66"/>
    <mergeCell ref="C65:E65"/>
    <mergeCell ref="I65:I66"/>
    <mergeCell ref="C66:E66"/>
    <mergeCell ref="I57:I58"/>
    <mergeCell ref="C59:E59"/>
    <mergeCell ref="J59:L59"/>
    <mergeCell ref="B61:B62"/>
    <mergeCell ref="C61:E61"/>
    <mergeCell ref="I61:I62"/>
    <mergeCell ref="B73:B74"/>
    <mergeCell ref="C73:E73"/>
    <mergeCell ref="I73:I74"/>
    <mergeCell ref="C75:E75"/>
    <mergeCell ref="I48:I49"/>
    <mergeCell ref="C38:E38"/>
    <mergeCell ref="J38:L38"/>
    <mergeCell ref="B40:B41"/>
    <mergeCell ref="C40:E40"/>
    <mergeCell ref="I40:I41"/>
    <mergeCell ref="C42:E42"/>
    <mergeCell ref="J42:L42"/>
    <mergeCell ref="C50:E50"/>
    <mergeCell ref="J50:L50"/>
    <mergeCell ref="I32:I33"/>
    <mergeCell ref="C33:E33"/>
    <mergeCell ref="C34:E34"/>
    <mergeCell ref="J34:L34"/>
    <mergeCell ref="B36:B37"/>
    <mergeCell ref="C36:E36"/>
    <mergeCell ref="I36:I37"/>
    <mergeCell ref="A26:A51"/>
    <mergeCell ref="C26:G26"/>
    <mergeCell ref="I26:M26"/>
    <mergeCell ref="B28:B29"/>
    <mergeCell ref="C28:E28"/>
    <mergeCell ref="I28:I29"/>
    <mergeCell ref="C30:E30"/>
    <mergeCell ref="J30:L30"/>
    <mergeCell ref="B32:B33"/>
    <mergeCell ref="C32:E32"/>
    <mergeCell ref="B44:B45"/>
    <mergeCell ref="C44:E44"/>
    <mergeCell ref="I44:I45"/>
    <mergeCell ref="C46:E46"/>
    <mergeCell ref="J46:L46"/>
    <mergeCell ref="B48:B49"/>
    <mergeCell ref="C48:E48"/>
    <mergeCell ref="C16:E16"/>
    <mergeCell ref="A18:A25"/>
    <mergeCell ref="B18:B19"/>
    <mergeCell ref="C18:E18"/>
    <mergeCell ref="C20:E20"/>
    <mergeCell ref="B22:B23"/>
    <mergeCell ref="C22:E22"/>
    <mergeCell ref="C23:E23"/>
    <mergeCell ref="C24:E24"/>
    <mergeCell ref="A10:A17"/>
    <mergeCell ref="B10:B11"/>
    <mergeCell ref="C10:E10"/>
    <mergeCell ref="C12:E12"/>
    <mergeCell ref="O12:Q12"/>
    <mergeCell ref="O13:Q13"/>
    <mergeCell ref="B14:B15"/>
    <mergeCell ref="C14:E14"/>
    <mergeCell ref="M14:N14"/>
    <mergeCell ref="Q14:S14"/>
    <mergeCell ref="O4:Q4"/>
    <mergeCell ref="R4:T4"/>
    <mergeCell ref="C6:E6"/>
    <mergeCell ref="F6:H6"/>
    <mergeCell ref="I6:K6"/>
    <mergeCell ref="L6:N6"/>
    <mergeCell ref="O6:Q6"/>
    <mergeCell ref="R6:T6"/>
    <mergeCell ref="C15:E15"/>
    <mergeCell ref="A4:A9"/>
    <mergeCell ref="B4:B5"/>
    <mergeCell ref="C4:E4"/>
    <mergeCell ref="F4:H4"/>
    <mergeCell ref="I4:K4"/>
    <mergeCell ref="L4:N4"/>
    <mergeCell ref="C8:T8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5E74E-B220-4D0E-A332-5ED83FCC5B66}">
  <dimension ref="A1:BM98"/>
  <sheetViews>
    <sheetView topLeftCell="A40" zoomScaleNormal="100" workbookViewId="0">
      <selection activeCell="G39" sqref="G39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5" max="25" width="12.6640625" bestFit="1" customWidth="1"/>
    <col min="26" max="26" width="12.5" customWidth="1"/>
    <col min="27" max="27" width="5.6640625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W93</f>
        <v>16.897359375000001</v>
      </c>
      <c r="B2" s="3" t="s">
        <v>5</v>
      </c>
      <c r="C2" s="98" t="s">
        <v>1</v>
      </c>
      <c r="D2" s="99"/>
      <c r="E2" s="100"/>
      <c r="F2" s="98" t="s">
        <v>2</v>
      </c>
      <c r="G2" s="99"/>
      <c r="H2" s="100"/>
      <c r="I2" s="98" t="s">
        <v>3</v>
      </c>
      <c r="J2" s="99"/>
      <c r="K2" s="100"/>
      <c r="L2" s="98" t="s">
        <v>42</v>
      </c>
      <c r="M2" s="99"/>
      <c r="N2" s="100"/>
      <c r="O2" s="98" t="s">
        <v>4</v>
      </c>
      <c r="P2" s="99"/>
      <c r="Q2" s="100"/>
      <c r="R2" s="98" t="s">
        <v>40</v>
      </c>
      <c r="S2" s="99"/>
      <c r="T2" s="100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v>72</v>
      </c>
      <c r="D3" s="41">
        <v>72</v>
      </c>
      <c r="E3" s="41">
        <v>6</v>
      </c>
      <c r="F3" s="41">
        <v>72</v>
      </c>
      <c r="G3" s="41">
        <v>72</v>
      </c>
      <c r="H3" s="41">
        <v>6</v>
      </c>
      <c r="I3" s="41">
        <v>72</v>
      </c>
      <c r="J3" s="41">
        <v>72</v>
      </c>
      <c r="K3" s="41">
        <v>6</v>
      </c>
      <c r="L3" s="41">
        <v>72</v>
      </c>
      <c r="M3" s="41">
        <v>72</v>
      </c>
      <c r="N3" s="41">
        <v>1</v>
      </c>
      <c r="O3" s="41">
        <v>72</v>
      </c>
      <c r="P3" s="41">
        <v>72</v>
      </c>
      <c r="Q3" s="41">
        <v>1</v>
      </c>
      <c r="R3" s="41">
        <v>72</v>
      </c>
      <c r="S3" s="41">
        <v>72</v>
      </c>
      <c r="T3" s="41">
        <v>4</v>
      </c>
      <c r="U3" s="40"/>
    </row>
    <row r="4" spans="1:31" x14ac:dyDescent="0.2">
      <c r="A4" s="88" t="s">
        <v>0</v>
      </c>
      <c r="B4" s="91" t="s">
        <v>7</v>
      </c>
      <c r="C4" s="93" t="s">
        <v>8</v>
      </c>
      <c r="D4" s="93"/>
      <c r="E4" s="94"/>
      <c r="F4" s="93" t="s">
        <v>8</v>
      </c>
      <c r="G4" s="93"/>
      <c r="H4" s="94"/>
      <c r="I4" s="93" t="s">
        <v>8</v>
      </c>
      <c r="J4" s="93"/>
      <c r="K4" s="94"/>
      <c r="L4" s="93" t="s">
        <v>8</v>
      </c>
      <c r="M4" s="93"/>
      <c r="N4" s="94"/>
      <c r="O4" s="93" t="s">
        <v>8</v>
      </c>
      <c r="P4" s="93"/>
      <c r="Q4" s="94"/>
      <c r="R4" s="93" t="s">
        <v>8</v>
      </c>
      <c r="S4" s="93"/>
      <c r="T4" s="109"/>
      <c r="U4" s="40"/>
      <c r="X4">
        <f>SUM(Z4:AE4)</f>
        <v>1366</v>
      </c>
      <c r="Z4">
        <f>E3*E5*C5*C5+E5</f>
        <v>880</v>
      </c>
      <c r="AA4">
        <f>H3*H5*F5*F5+H5</f>
        <v>440</v>
      </c>
      <c r="AB4">
        <f>K3*K5*I5*I5+K5</f>
        <v>28</v>
      </c>
      <c r="AC4">
        <f>N3*N5*L5*L5+N5</f>
        <v>4</v>
      </c>
      <c r="AD4">
        <f>Q3*Q5*O5*O5+Q5</f>
        <v>4</v>
      </c>
      <c r="AE4">
        <f>T3*T5*R5*R5+T5</f>
        <v>10</v>
      </c>
    </row>
    <row r="5" spans="1:31" x14ac:dyDescent="0.2">
      <c r="A5" s="89"/>
      <c r="B5" s="92"/>
      <c r="C5" s="6">
        <v>3</v>
      </c>
      <c r="D5" s="6">
        <v>1</v>
      </c>
      <c r="E5" s="4">
        <f>N15</f>
        <v>16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9"/>
      <c r="B6" s="34" t="s">
        <v>9</v>
      </c>
      <c r="C6" s="110">
        <f>C7*D7*E7*C5*C5*E3</f>
        <v>4478976</v>
      </c>
      <c r="D6" s="110"/>
      <c r="E6" s="110"/>
      <c r="F6" s="110">
        <f t="shared" ref="F6" si="0">F7*G7*H7*F5*F5*H3</f>
        <v>2239488</v>
      </c>
      <c r="G6" s="110"/>
      <c r="H6" s="110"/>
      <c r="I6" s="110">
        <f t="shared" ref="I6" si="1">I7*J7*K7*I5*I5*K3</f>
        <v>124416</v>
      </c>
      <c r="J6" s="110"/>
      <c r="K6" s="110"/>
      <c r="L6" s="110">
        <f t="shared" ref="L6" si="2">L7*M7*N7*L5*L5*N3</f>
        <v>10368</v>
      </c>
      <c r="M6" s="110"/>
      <c r="N6" s="110"/>
      <c r="O6" s="110">
        <f t="shared" ref="O6" si="3">O7*P7*Q7*O5*O5*Q3</f>
        <v>10368</v>
      </c>
      <c r="P6" s="110"/>
      <c r="Q6" s="110"/>
      <c r="R6" s="110">
        <f t="shared" ref="R6" si="4">R7*S7*T7*R5*R5*T3</f>
        <v>41472</v>
      </c>
      <c r="S6" s="110"/>
      <c r="T6" s="111"/>
      <c r="U6" s="40"/>
      <c r="V6" s="18">
        <f>SUM(C6:T6)</f>
        <v>6905088</v>
      </c>
      <c r="W6" s="12">
        <f>V6</f>
        <v>6905088</v>
      </c>
      <c r="X6"/>
    </row>
    <row r="7" spans="1:31" x14ac:dyDescent="0.2">
      <c r="A7" s="89"/>
      <c r="B7" s="4" t="s">
        <v>10</v>
      </c>
      <c r="C7" s="4">
        <f>C3/D5</f>
        <v>72</v>
      </c>
      <c r="D7" s="4">
        <f>D3/D5</f>
        <v>72</v>
      </c>
      <c r="E7" s="4">
        <f>E5</f>
        <v>16</v>
      </c>
      <c r="F7" s="4">
        <f>F3/G5</f>
        <v>72</v>
      </c>
      <c r="G7" s="4">
        <f>G3/G5</f>
        <v>72</v>
      </c>
      <c r="H7" s="4">
        <f>H5</f>
        <v>8</v>
      </c>
      <c r="I7" s="4">
        <f>I3/J5</f>
        <v>72</v>
      </c>
      <c r="J7" s="4">
        <f>J3/J5</f>
        <v>72</v>
      </c>
      <c r="K7" s="4">
        <f>K5</f>
        <v>4</v>
      </c>
      <c r="L7" s="4">
        <f>L3/M5</f>
        <v>72</v>
      </c>
      <c r="M7" s="4">
        <f>M3/M5</f>
        <v>72</v>
      </c>
      <c r="N7" s="4">
        <f>N5</f>
        <v>2</v>
      </c>
      <c r="O7" s="4">
        <f>O3/P5</f>
        <v>72</v>
      </c>
      <c r="P7" s="4">
        <f>P3/P5</f>
        <v>72</v>
      </c>
      <c r="Q7" s="4">
        <f>Q5</f>
        <v>2</v>
      </c>
      <c r="R7" s="4">
        <f>R3/S5</f>
        <v>72</v>
      </c>
      <c r="S7" s="4">
        <f>S3/S5</f>
        <v>72</v>
      </c>
      <c r="T7" s="42">
        <f>T5</f>
        <v>2</v>
      </c>
      <c r="U7" s="40">
        <f>(C7*D7*E7+F7*G7*H7+I7*J7*K7+L7*M7*N7+O7*P7*Q7+R7*S7*T7)</f>
        <v>176256</v>
      </c>
      <c r="X7"/>
    </row>
    <row r="8" spans="1:31" x14ac:dyDescent="0.2">
      <c r="A8" s="89"/>
      <c r="B8" s="26" t="s">
        <v>7</v>
      </c>
      <c r="C8" s="95" t="s">
        <v>11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7"/>
      <c r="U8" s="40"/>
      <c r="X8"/>
    </row>
    <row r="9" spans="1:31" ht="16" thickBot="1" x14ac:dyDescent="0.25">
      <c r="A9" s="90"/>
      <c r="B9" s="43" t="s">
        <v>10</v>
      </c>
      <c r="C9" s="43">
        <f>C7</f>
        <v>72</v>
      </c>
      <c r="D9" s="43">
        <f>D7</f>
        <v>72</v>
      </c>
      <c r="E9" s="43">
        <f>E7+H7+K7+N7+Q7+T7</f>
        <v>34</v>
      </c>
      <c r="F9" s="44">
        <f>E9/16</f>
        <v>2.125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8" t="s">
        <v>13</v>
      </c>
      <c r="B10" s="91" t="s">
        <v>7</v>
      </c>
      <c r="C10" s="93" t="s">
        <v>8</v>
      </c>
      <c r="D10" s="93"/>
      <c r="E10" s="109"/>
      <c r="U10" s="40"/>
      <c r="X10">
        <f>E9*E11*C11*C11+E11</f>
        <v>2240</v>
      </c>
    </row>
    <row r="11" spans="1:31" x14ac:dyDescent="0.2">
      <c r="A11" s="89"/>
      <c r="B11" s="92"/>
      <c r="C11" s="6">
        <v>1</v>
      </c>
      <c r="D11" s="6">
        <v>1</v>
      </c>
      <c r="E11" s="42">
        <f>N20</f>
        <v>64</v>
      </c>
      <c r="U11" s="40"/>
    </row>
    <row r="12" spans="1:31" x14ac:dyDescent="0.2">
      <c r="A12" s="89"/>
      <c r="B12" s="34" t="s">
        <v>9</v>
      </c>
      <c r="C12" s="110">
        <f>C13*D13*E13*C11*C11*E9</f>
        <v>11280384</v>
      </c>
      <c r="D12" s="110"/>
      <c r="E12" s="111"/>
      <c r="O12" s="101" t="s">
        <v>33</v>
      </c>
      <c r="P12" s="101"/>
      <c r="Q12" s="102"/>
      <c r="U12" s="40"/>
      <c r="V12" s="18">
        <f>SUM(C12:R12)</f>
        <v>11280384</v>
      </c>
    </row>
    <row r="13" spans="1:31" x14ac:dyDescent="0.2">
      <c r="A13" s="89"/>
      <c r="B13" s="4" t="s">
        <v>10</v>
      </c>
      <c r="C13" s="4">
        <f>C9/D11</f>
        <v>72</v>
      </c>
      <c r="D13" s="4">
        <f>D9/D11</f>
        <v>72</v>
      </c>
      <c r="E13" s="42">
        <f>E11</f>
        <v>64</v>
      </c>
      <c r="O13" s="103" t="s">
        <v>34</v>
      </c>
      <c r="P13" s="103"/>
      <c r="Q13" s="104"/>
      <c r="U13" s="40">
        <f>(C13*D13*E13+F13*G13*H13+I13*J13*K13)</f>
        <v>331776</v>
      </c>
      <c r="X13"/>
    </row>
    <row r="14" spans="1:31" x14ac:dyDescent="0.2">
      <c r="A14" s="89"/>
      <c r="B14" s="105" t="s">
        <v>7</v>
      </c>
      <c r="C14" s="106" t="s">
        <v>24</v>
      </c>
      <c r="D14" s="106"/>
      <c r="E14" s="107"/>
      <c r="M14" s="95" t="s">
        <v>44</v>
      </c>
      <c r="N14" s="108"/>
      <c r="Q14" s="95" t="s">
        <v>45</v>
      </c>
      <c r="R14" s="96"/>
      <c r="S14" s="108"/>
      <c r="U14" s="40"/>
      <c r="X14" s="82">
        <v>1</v>
      </c>
    </row>
    <row r="15" spans="1:31" x14ac:dyDescent="0.2">
      <c r="A15" s="89"/>
      <c r="B15" s="92"/>
      <c r="C15" s="95"/>
      <c r="D15" s="96"/>
      <c r="E15" s="97"/>
      <c r="M15" t="s">
        <v>46</v>
      </c>
      <c r="N15" s="48">
        <v>16</v>
      </c>
      <c r="R15" s="2" t="s">
        <v>47</v>
      </c>
      <c r="S15" s="2" t="s">
        <v>48</v>
      </c>
      <c r="U15" s="40"/>
      <c r="X15"/>
    </row>
    <row r="16" spans="1:31" x14ac:dyDescent="0.2">
      <c r="A16" s="89"/>
      <c r="B16" s="34" t="s">
        <v>9</v>
      </c>
      <c r="C16" s="110">
        <f>C17*D17*E17</f>
        <v>331776</v>
      </c>
      <c r="D16" s="110"/>
      <c r="E16" s="111"/>
      <c r="M16" t="s">
        <v>49</v>
      </c>
      <c r="N16" s="15">
        <v>8</v>
      </c>
      <c r="Q16" s="49" t="s">
        <v>50</v>
      </c>
      <c r="R16" s="15">
        <v>14</v>
      </c>
      <c r="S16" s="15">
        <v>4</v>
      </c>
      <c r="U16" s="40"/>
      <c r="V16" s="18">
        <f>SUM(C16:L16)</f>
        <v>331776</v>
      </c>
      <c r="X16"/>
    </row>
    <row r="17" spans="1:31" ht="16" thickBot="1" x14ac:dyDescent="0.25">
      <c r="A17" s="90"/>
      <c r="B17" s="43" t="s">
        <v>10</v>
      </c>
      <c r="C17" s="43">
        <f>C13</f>
        <v>72</v>
      </c>
      <c r="D17" s="43">
        <f>D13</f>
        <v>72</v>
      </c>
      <c r="E17" s="50">
        <f>E13</f>
        <v>64</v>
      </c>
      <c r="M17" t="s">
        <v>51</v>
      </c>
      <c r="N17" s="15">
        <v>4</v>
      </c>
      <c r="Q17" s="49" t="s">
        <v>26</v>
      </c>
      <c r="R17" s="15">
        <v>32</v>
      </c>
      <c r="S17" s="15">
        <v>32</v>
      </c>
      <c r="U17" s="40">
        <f>(C17*D17*E17+F17*G17*H17+I17*J17*K17)</f>
        <v>331776</v>
      </c>
      <c r="X17"/>
    </row>
    <row r="18" spans="1:31" x14ac:dyDescent="0.2">
      <c r="A18" s="88" t="s">
        <v>12</v>
      </c>
      <c r="B18" s="91" t="s">
        <v>7</v>
      </c>
      <c r="C18" s="125" t="s">
        <v>59</v>
      </c>
      <c r="D18" s="125"/>
      <c r="E18" s="125"/>
      <c r="M18" t="s">
        <v>52</v>
      </c>
      <c r="N18" s="15">
        <v>2</v>
      </c>
      <c r="Q18" s="49" t="s">
        <v>27</v>
      </c>
      <c r="R18" s="15">
        <v>144</v>
      </c>
      <c r="S18" s="15">
        <v>128</v>
      </c>
      <c r="U18" s="40"/>
      <c r="X18">
        <f>E17*E19*C19/N20+E17</f>
        <v>256</v>
      </c>
      <c r="AB18" s="91" t="s">
        <v>7</v>
      </c>
      <c r="AC18" s="125" t="s">
        <v>59</v>
      </c>
      <c r="AD18" s="125"/>
      <c r="AE18" s="125"/>
    </row>
    <row r="19" spans="1:31" x14ac:dyDescent="0.2">
      <c r="A19" s="89"/>
      <c r="B19" s="92"/>
      <c r="C19" s="6">
        <v>3</v>
      </c>
      <c r="D19" s="6">
        <v>2</v>
      </c>
      <c r="E19" s="51">
        <f>R17+S17</f>
        <v>64</v>
      </c>
      <c r="M19" t="s">
        <v>53</v>
      </c>
      <c r="N19" s="15">
        <v>2</v>
      </c>
      <c r="Q19" s="49" t="s">
        <v>39</v>
      </c>
      <c r="R19" s="15">
        <v>32</v>
      </c>
      <c r="S19" s="15">
        <v>32</v>
      </c>
      <c r="U19" s="40"/>
      <c r="X19"/>
      <c r="AB19" s="92"/>
      <c r="AC19" s="6">
        <v>3</v>
      </c>
      <c r="AD19" s="6">
        <v>1</v>
      </c>
      <c r="AE19" s="51">
        <f>R21</f>
        <v>4</v>
      </c>
    </row>
    <row r="20" spans="1:31" x14ac:dyDescent="0.2">
      <c r="A20" s="89"/>
      <c r="B20" s="34" t="s">
        <v>9</v>
      </c>
      <c r="C20" s="110">
        <f>C21*D21*E21*C19*E17/N20</f>
        <v>497664</v>
      </c>
      <c r="D20" s="110"/>
      <c r="E20" s="111"/>
      <c r="M20" t="s">
        <v>54</v>
      </c>
      <c r="N20" s="15">
        <v>64</v>
      </c>
      <c r="Q20" s="52"/>
      <c r="R20" s="53"/>
      <c r="S20" s="53"/>
      <c r="U20" s="40"/>
      <c r="V20" s="18">
        <f>SUM(C20:L20)</f>
        <v>497664</v>
      </c>
      <c r="X20"/>
      <c r="AB20" s="34" t="s">
        <v>9</v>
      </c>
      <c r="AC20" s="110" t="e">
        <f>AC21*AD21*AE21*AC19*E17/AN20</f>
        <v>#DIV/0!</v>
      </c>
      <c r="AD20" s="110"/>
      <c r="AE20" s="111"/>
    </row>
    <row r="21" spans="1:31" x14ac:dyDescent="0.2">
      <c r="A21" s="89"/>
      <c r="B21" s="4" t="s">
        <v>10</v>
      </c>
      <c r="C21" s="4">
        <f>C17/D19</f>
        <v>36</v>
      </c>
      <c r="D21" s="4">
        <f>D17</f>
        <v>72</v>
      </c>
      <c r="E21" s="42">
        <f>E19</f>
        <v>64</v>
      </c>
      <c r="Q21" s="52" t="s">
        <v>68</v>
      </c>
      <c r="R21" s="53">
        <v>4</v>
      </c>
      <c r="U21" s="40">
        <f>(C21*D21*E21+F21*G21*H21+I21*J21*K21+L21*M21*N21)</f>
        <v>165888</v>
      </c>
      <c r="X21"/>
      <c r="AB21" s="4" t="s">
        <v>10</v>
      </c>
      <c r="AC21" s="4">
        <f>AC17/AD19</f>
        <v>0</v>
      </c>
      <c r="AD21" s="4">
        <f>AD17</f>
        <v>0</v>
      </c>
      <c r="AE21" s="42">
        <f>AE19</f>
        <v>4</v>
      </c>
    </row>
    <row r="22" spans="1:31" x14ac:dyDescent="0.2">
      <c r="A22" s="89"/>
      <c r="B22" s="112" t="s">
        <v>7</v>
      </c>
      <c r="C22" s="125" t="s">
        <v>59</v>
      </c>
      <c r="D22" s="125"/>
      <c r="E22" s="125"/>
      <c r="U22" s="40"/>
      <c r="X22">
        <f>E21*E23*C23/N20+E21</f>
        <v>256</v>
      </c>
      <c r="AB22" s="112" t="s">
        <v>7</v>
      </c>
      <c r="AC22" s="125" t="s">
        <v>59</v>
      </c>
      <c r="AD22" s="125"/>
      <c r="AE22" s="125"/>
    </row>
    <row r="23" spans="1:31" x14ac:dyDescent="0.2">
      <c r="A23" s="89"/>
      <c r="B23" s="113"/>
      <c r="C23" s="6">
        <v>3</v>
      </c>
      <c r="D23" s="6">
        <v>2</v>
      </c>
      <c r="E23" s="42">
        <f>E21</f>
        <v>64</v>
      </c>
      <c r="U23" s="40"/>
      <c r="X23"/>
      <c r="AB23" s="113"/>
      <c r="AC23" s="6">
        <v>3</v>
      </c>
      <c r="AD23" s="6">
        <v>1</v>
      </c>
      <c r="AE23" s="42">
        <f>AE21</f>
        <v>4</v>
      </c>
    </row>
    <row r="24" spans="1:31" x14ac:dyDescent="0.2">
      <c r="A24" s="89"/>
      <c r="B24" s="61" t="s">
        <v>9</v>
      </c>
      <c r="C24" s="110">
        <f>C25*D25*E25*C23*E21/N20</f>
        <v>248832</v>
      </c>
      <c r="D24" s="110"/>
      <c r="E24" s="111"/>
      <c r="U24" s="40"/>
      <c r="V24" s="18">
        <f>SUM(C24:L24)</f>
        <v>248832</v>
      </c>
      <c r="X24"/>
      <c r="AB24" s="61" t="s">
        <v>9</v>
      </c>
      <c r="AC24" s="110" t="e">
        <f>AC25*AD25*AE25*AC23*AE21/AN20</f>
        <v>#DIV/0!</v>
      </c>
      <c r="AD24" s="110"/>
      <c r="AE24" s="111"/>
    </row>
    <row r="25" spans="1:31" x14ac:dyDescent="0.2">
      <c r="A25" s="89"/>
      <c r="B25" s="56" t="s">
        <v>10</v>
      </c>
      <c r="C25" s="4">
        <f>C21</f>
        <v>36</v>
      </c>
      <c r="D25" s="4">
        <f>D21/D23</f>
        <v>36</v>
      </c>
      <c r="E25" s="42">
        <f>E23</f>
        <v>64</v>
      </c>
      <c r="U25" s="40"/>
      <c r="X25"/>
      <c r="AB25" s="56" t="s">
        <v>10</v>
      </c>
      <c r="AC25" s="4">
        <f>AC21</f>
        <v>0</v>
      </c>
      <c r="AD25" s="4">
        <f>AD21/AD23</f>
        <v>0</v>
      </c>
      <c r="AE25" s="42">
        <f>AE23</f>
        <v>4</v>
      </c>
    </row>
    <row r="26" spans="1:31" x14ac:dyDescent="0.2">
      <c r="A26" s="89"/>
      <c r="B26" s="112" t="s">
        <v>7</v>
      </c>
      <c r="C26" s="125" t="s">
        <v>8</v>
      </c>
      <c r="D26" s="125"/>
      <c r="E26" s="125"/>
      <c r="U26" s="40"/>
      <c r="X26">
        <f>E25*E27*C27*C27+E27</f>
        <v>4160</v>
      </c>
      <c r="AB26" s="112" t="s">
        <v>7</v>
      </c>
      <c r="AC26" s="125" t="s">
        <v>8</v>
      </c>
      <c r="AD26" s="125"/>
      <c r="AE26" s="125"/>
    </row>
    <row r="27" spans="1:31" x14ac:dyDescent="0.2">
      <c r="A27" s="89"/>
      <c r="B27" s="113"/>
      <c r="C27" s="6">
        <v>1</v>
      </c>
      <c r="D27" s="6">
        <v>1</v>
      </c>
      <c r="E27" s="42">
        <f>E25</f>
        <v>64</v>
      </c>
      <c r="U27" s="40"/>
      <c r="X27"/>
      <c r="AB27" s="113"/>
      <c r="AC27" s="6">
        <v>1</v>
      </c>
      <c r="AD27" s="6">
        <v>1</v>
      </c>
      <c r="AE27" s="42">
        <f>AE25</f>
        <v>4</v>
      </c>
    </row>
    <row r="28" spans="1:31" x14ac:dyDescent="0.2">
      <c r="A28" s="89"/>
      <c r="B28" s="61" t="s">
        <v>9</v>
      </c>
      <c r="C28" s="110">
        <f>C29*D29*E29*C27*C27*E25</f>
        <v>5308416</v>
      </c>
      <c r="D28" s="110"/>
      <c r="E28" s="111"/>
      <c r="U28" s="40"/>
      <c r="V28" s="18">
        <f>SUM(C28:L28)</f>
        <v>5308416</v>
      </c>
      <c r="X28"/>
      <c r="AB28" s="61" t="s">
        <v>9</v>
      </c>
      <c r="AC28" s="110">
        <f>AC29*AD29*AE29*AC27*AC27*AE25</f>
        <v>0</v>
      </c>
      <c r="AD28" s="110"/>
      <c r="AE28" s="111"/>
    </row>
    <row r="29" spans="1:31" x14ac:dyDescent="0.2">
      <c r="A29" s="89"/>
      <c r="B29" s="56" t="s">
        <v>10</v>
      </c>
      <c r="C29" s="4">
        <f>C25/D27</f>
        <v>36</v>
      </c>
      <c r="D29" s="4">
        <f>D25/D27</f>
        <v>36</v>
      </c>
      <c r="E29" s="4">
        <f>E27</f>
        <v>64</v>
      </c>
      <c r="U29" s="40"/>
      <c r="X29"/>
      <c r="AB29" s="56" t="s">
        <v>10</v>
      </c>
      <c r="AC29" s="4">
        <f>AC25/AD27</f>
        <v>0</v>
      </c>
      <c r="AD29" s="4">
        <f>AD25/AD27</f>
        <v>0</v>
      </c>
      <c r="AE29" s="4">
        <f>AE27</f>
        <v>4</v>
      </c>
    </row>
    <row r="30" spans="1:31" x14ac:dyDescent="0.2">
      <c r="A30" s="89"/>
      <c r="B30" s="105" t="s">
        <v>7</v>
      </c>
      <c r="C30" s="106" t="s">
        <v>24</v>
      </c>
      <c r="D30" s="106"/>
      <c r="E30" s="107"/>
      <c r="U30" s="40"/>
      <c r="X30">
        <v>1</v>
      </c>
      <c r="AB30" s="105" t="s">
        <v>7</v>
      </c>
      <c r="AC30" s="106" t="s">
        <v>24</v>
      </c>
      <c r="AD30" s="106"/>
      <c r="AE30" s="107"/>
    </row>
    <row r="31" spans="1:31" x14ac:dyDescent="0.2">
      <c r="A31" s="89"/>
      <c r="B31" s="92"/>
      <c r="C31" s="95"/>
      <c r="D31" s="96"/>
      <c r="E31" s="97"/>
      <c r="U31" s="40"/>
      <c r="X31"/>
      <c r="AB31" s="92"/>
      <c r="AC31" s="95"/>
      <c r="AD31" s="96"/>
      <c r="AE31" s="97"/>
    </row>
    <row r="32" spans="1:31" x14ac:dyDescent="0.2">
      <c r="A32" s="89"/>
      <c r="B32" s="34" t="s">
        <v>9</v>
      </c>
      <c r="C32" s="110">
        <f>C33*D33*E33</f>
        <v>82944</v>
      </c>
      <c r="D32" s="110"/>
      <c r="E32" s="111"/>
      <c r="U32" s="40"/>
      <c r="V32" s="18">
        <f>SUM(C32:T32)</f>
        <v>82944</v>
      </c>
      <c r="W32" s="24" t="s">
        <v>36</v>
      </c>
      <c r="X32"/>
      <c r="AB32" s="34" t="s">
        <v>9</v>
      </c>
      <c r="AC32" s="110">
        <f>AC33*AD33*AE33</f>
        <v>0</v>
      </c>
      <c r="AD32" s="110"/>
      <c r="AE32" s="111"/>
    </row>
    <row r="33" spans="1:65" ht="16" thickBot="1" x14ac:dyDescent="0.25">
      <c r="A33" s="90"/>
      <c r="B33" s="41" t="s">
        <v>10</v>
      </c>
      <c r="C33" s="41">
        <f>C29</f>
        <v>36</v>
      </c>
      <c r="D33" s="41">
        <f>D29</f>
        <v>36</v>
      </c>
      <c r="E33" s="54">
        <f>E21</f>
        <v>64</v>
      </c>
      <c r="H33" s="13"/>
      <c r="O33" s="13"/>
      <c r="P33" s="13"/>
      <c r="Q33" s="13"/>
      <c r="R33" s="13"/>
      <c r="S33" s="13"/>
      <c r="T33" s="13"/>
      <c r="U33" s="40">
        <f>(C33*D33*E33+F33*G33*H33+I33*J33*K33+L33*M33*N33)</f>
        <v>82944</v>
      </c>
      <c r="V33" s="20"/>
      <c r="W33" s="14">
        <f>V12+V16+V20+V32+V24+V28</f>
        <v>17750016</v>
      </c>
      <c r="X33"/>
      <c r="Y33" s="81"/>
      <c r="AB33" s="41" t="s">
        <v>10</v>
      </c>
      <c r="AC33" s="41">
        <f>AC29</f>
        <v>0</v>
      </c>
      <c r="AD33" s="41">
        <f>AD29</f>
        <v>0</v>
      </c>
      <c r="AE33" s="54">
        <f>AE21</f>
        <v>4</v>
      </c>
    </row>
    <row r="34" spans="1:65" ht="15" customHeight="1" x14ac:dyDescent="0.2">
      <c r="A34" s="83"/>
      <c r="B34" s="55" t="s">
        <v>7</v>
      </c>
      <c r="C34" s="120" t="s">
        <v>55</v>
      </c>
      <c r="D34" s="121"/>
      <c r="E34" s="121"/>
      <c r="F34" s="121"/>
      <c r="G34" s="122"/>
      <c r="I34" s="123" t="s">
        <v>56</v>
      </c>
      <c r="J34" s="121"/>
      <c r="K34" s="121"/>
      <c r="L34" s="121"/>
      <c r="M34" s="121"/>
      <c r="N34" s="21"/>
      <c r="P34" t="s">
        <v>61</v>
      </c>
      <c r="R34" t="s">
        <v>62</v>
      </c>
      <c r="U34" s="40"/>
      <c r="X34"/>
    </row>
    <row r="35" spans="1:65" ht="15" customHeight="1" x14ac:dyDescent="0.2">
      <c r="A35" s="83"/>
      <c r="B35" s="56" t="s">
        <v>10</v>
      </c>
      <c r="C35" s="4">
        <f>C33</f>
        <v>36</v>
      </c>
      <c r="D35" s="4">
        <f>D33</f>
        <v>36</v>
      </c>
      <c r="E35" s="4">
        <f>R17</f>
        <v>32</v>
      </c>
      <c r="F35" s="57" t="s">
        <v>57</v>
      </c>
      <c r="G35" s="58" t="s">
        <v>58</v>
      </c>
      <c r="I35" s="56" t="s">
        <v>10</v>
      </c>
      <c r="J35" s="4">
        <f>C33</f>
        <v>36</v>
      </c>
      <c r="K35" s="4">
        <f>D33</f>
        <v>36</v>
      </c>
      <c r="L35" s="4">
        <f>S17</f>
        <v>32</v>
      </c>
      <c r="M35" s="57" t="s">
        <v>57</v>
      </c>
      <c r="N35" s="58" t="s">
        <v>58</v>
      </c>
      <c r="U35" s="40">
        <f>(C35*D35*E35*H35+J35*K35+L35)</f>
        <v>1328</v>
      </c>
      <c r="X35"/>
    </row>
    <row r="36" spans="1:65" x14ac:dyDescent="0.2">
      <c r="A36" s="83"/>
      <c r="B36" s="112" t="s">
        <v>7</v>
      </c>
      <c r="C36" s="117" t="s">
        <v>8</v>
      </c>
      <c r="D36" s="117"/>
      <c r="E36" s="118"/>
      <c r="F36" s="59"/>
      <c r="G36" s="58"/>
      <c r="I36" s="112" t="s">
        <v>7</v>
      </c>
      <c r="J36" s="60" t="s">
        <v>8</v>
      </c>
      <c r="K36" s="30"/>
      <c r="L36" s="31"/>
      <c r="M36" s="59"/>
      <c r="N36" s="58"/>
      <c r="P36">
        <f>E35*E37*C37*C37+E37</f>
        <v>4752</v>
      </c>
      <c r="R36">
        <f>L35*L37*J37*J37+L37</f>
        <v>4224</v>
      </c>
      <c r="U36" s="40"/>
      <c r="X36">
        <f>SUM(P36,R36)</f>
        <v>8976</v>
      </c>
    </row>
    <row r="37" spans="1:65" x14ac:dyDescent="0.2">
      <c r="A37" s="83"/>
      <c r="B37" s="113"/>
      <c r="C37" s="6">
        <v>1</v>
      </c>
      <c r="D37" s="6">
        <v>1</v>
      </c>
      <c r="E37" s="23">
        <f>R18</f>
        <v>144</v>
      </c>
      <c r="F37" s="59"/>
      <c r="G37" s="58"/>
      <c r="I37" s="113"/>
      <c r="J37" s="6">
        <v>1</v>
      </c>
      <c r="K37" s="6">
        <v>1</v>
      </c>
      <c r="L37" s="23">
        <f>S18</f>
        <v>128</v>
      </c>
      <c r="M37" s="59"/>
      <c r="N37" s="58"/>
      <c r="U37" s="40"/>
      <c r="X37"/>
    </row>
    <row r="38" spans="1:65" x14ac:dyDescent="0.2">
      <c r="A38" s="83"/>
      <c r="B38" s="61" t="s">
        <v>9</v>
      </c>
      <c r="C38" s="110">
        <f>C39*D39*E39*C37*C37*E35</f>
        <v>5971968</v>
      </c>
      <c r="D38" s="110"/>
      <c r="E38" s="110"/>
      <c r="F38" s="59">
        <f>C38</f>
        <v>5971968</v>
      </c>
      <c r="G38" s="58"/>
      <c r="I38" s="61" t="s">
        <v>9</v>
      </c>
      <c r="J38" s="114">
        <f>J39*K39*L39*J37*J37*L35</f>
        <v>5308416</v>
      </c>
      <c r="K38" s="115"/>
      <c r="L38" s="116"/>
      <c r="M38" s="59">
        <f>J38</f>
        <v>5308416</v>
      </c>
      <c r="N38" s="58"/>
      <c r="U38" s="40"/>
      <c r="V38" s="18">
        <f>SUM(F38,M38)</f>
        <v>11280384</v>
      </c>
    </row>
    <row r="39" spans="1:65" ht="16" thickBot="1" x14ac:dyDescent="0.25">
      <c r="A39" s="84"/>
      <c r="B39" s="64" t="s">
        <v>10</v>
      </c>
      <c r="C39" s="43">
        <f>C35/D37</f>
        <v>36</v>
      </c>
      <c r="D39" s="43">
        <f>D35/D37</f>
        <v>36</v>
      </c>
      <c r="E39" s="43">
        <f>E37</f>
        <v>144</v>
      </c>
      <c r="F39" s="85"/>
      <c r="G39" s="46"/>
      <c r="I39" s="64" t="s">
        <v>10</v>
      </c>
      <c r="J39" s="43">
        <f>J35/K37</f>
        <v>36</v>
      </c>
      <c r="K39" s="43">
        <f>K35/K37</f>
        <v>36</v>
      </c>
      <c r="L39" s="43">
        <f>L37</f>
        <v>128</v>
      </c>
      <c r="M39" s="85"/>
      <c r="N39" s="46"/>
      <c r="P39" s="45"/>
      <c r="Q39" s="45"/>
      <c r="R39" s="45"/>
      <c r="U39" s="40">
        <f>(C39*D39*E39*H39+J39*K39+L39)</f>
        <v>1424</v>
      </c>
    </row>
    <row r="40" spans="1:65" x14ac:dyDescent="0.2">
      <c r="A40" s="136" t="s">
        <v>14</v>
      </c>
      <c r="B40" s="142" t="s">
        <v>7</v>
      </c>
      <c r="C40" s="143" t="s">
        <v>24</v>
      </c>
      <c r="D40" s="143"/>
      <c r="E40" s="144"/>
      <c r="F40" s="59"/>
      <c r="G40" s="58"/>
      <c r="I40" s="142" t="s">
        <v>7</v>
      </c>
      <c r="J40" s="139" t="s">
        <v>24</v>
      </c>
      <c r="K40" s="140"/>
      <c r="L40" s="141"/>
      <c r="M40" s="59"/>
      <c r="N40" s="58"/>
      <c r="P40">
        <v>1</v>
      </c>
      <c r="R40">
        <v>1</v>
      </c>
      <c r="U40" s="40"/>
    </row>
    <row r="41" spans="1:65" s="9" customFormat="1" x14ac:dyDescent="0.2">
      <c r="A41" s="137"/>
      <c r="B41" s="113"/>
      <c r="C41" s="95"/>
      <c r="D41" s="96"/>
      <c r="E41" s="108"/>
      <c r="F41" s="59"/>
      <c r="G41" s="58"/>
      <c r="H41"/>
      <c r="I41" s="113"/>
      <c r="J41" s="35"/>
      <c r="K41" s="36"/>
      <c r="L41" s="37"/>
      <c r="M41" s="59"/>
      <c r="N41" s="58"/>
      <c r="O41"/>
      <c r="P41"/>
      <c r="Q41"/>
      <c r="R41"/>
      <c r="S41"/>
      <c r="T41"/>
      <c r="U41" s="40"/>
      <c r="V41" s="1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</row>
    <row r="42" spans="1:65" s="9" customFormat="1" x14ac:dyDescent="0.2">
      <c r="A42" s="137"/>
      <c r="B42" s="61" t="s">
        <v>9</v>
      </c>
      <c r="C42" s="110">
        <f>C43*D43*E43</f>
        <v>186624</v>
      </c>
      <c r="D42" s="110"/>
      <c r="E42" s="110"/>
      <c r="F42" s="59">
        <f>C42</f>
        <v>186624</v>
      </c>
      <c r="G42" s="58"/>
      <c r="H42"/>
      <c r="I42" s="61" t="s">
        <v>9</v>
      </c>
      <c r="J42" s="114">
        <f>J43*K43*L43</f>
        <v>165888</v>
      </c>
      <c r="K42" s="115"/>
      <c r="L42" s="116"/>
      <c r="M42" s="59">
        <f>J42</f>
        <v>165888</v>
      </c>
      <c r="N42" s="58"/>
      <c r="O42"/>
      <c r="P42"/>
      <c r="Q42"/>
      <c r="R42"/>
      <c r="S42"/>
      <c r="T42"/>
      <c r="U42" s="40"/>
      <c r="V42" s="18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</row>
    <row r="43" spans="1:65" s="9" customFormat="1" x14ac:dyDescent="0.2">
      <c r="A43" s="137"/>
      <c r="B43" s="56" t="s">
        <v>10</v>
      </c>
      <c r="C43" s="7">
        <f>C39</f>
        <v>36</v>
      </c>
      <c r="D43" s="7">
        <f>D39</f>
        <v>36</v>
      </c>
      <c r="E43" s="7">
        <f>E39</f>
        <v>144</v>
      </c>
      <c r="F43"/>
      <c r="G43" s="58"/>
      <c r="H43"/>
      <c r="I43" s="56" t="s">
        <v>10</v>
      </c>
      <c r="J43" s="7">
        <f>J39</f>
        <v>36</v>
      </c>
      <c r="K43" s="7">
        <f>K39</f>
        <v>36</v>
      </c>
      <c r="L43" s="7">
        <f>L39</f>
        <v>128</v>
      </c>
      <c r="M43"/>
      <c r="N43" s="58"/>
      <c r="O43"/>
      <c r="P43"/>
      <c r="Q43"/>
      <c r="R43"/>
      <c r="S43"/>
      <c r="T43"/>
      <c r="U43" s="40">
        <f>(C43*D43*E43*H43+J43*K43+L43)</f>
        <v>1424</v>
      </c>
      <c r="V43" s="18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s="9" customFormat="1" x14ac:dyDescent="0.2">
      <c r="A44" s="137"/>
      <c r="B44" s="112" t="s">
        <v>7</v>
      </c>
      <c r="C44" s="117" t="s">
        <v>8</v>
      </c>
      <c r="D44" s="117"/>
      <c r="E44" s="118"/>
      <c r="F44"/>
      <c r="G44" s="58"/>
      <c r="H44"/>
      <c r="I44" s="112" t="s">
        <v>7</v>
      </c>
      <c r="J44" s="135" t="s">
        <v>67</v>
      </c>
      <c r="K44" s="117"/>
      <c r="L44" s="118"/>
      <c r="M44"/>
      <c r="N44" s="58"/>
      <c r="O44"/>
      <c r="P44">
        <f>E43*E45*C45*C45+E45</f>
        <v>4640</v>
      </c>
      <c r="Q44"/>
      <c r="R44">
        <f>L43*L45*J45*J45+L45</f>
        <v>4128</v>
      </c>
      <c r="S44"/>
      <c r="T44"/>
      <c r="U44" s="40"/>
      <c r="V44" s="18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s="9" customFormat="1" x14ac:dyDescent="0.2">
      <c r="A45" s="137"/>
      <c r="B45" s="113"/>
      <c r="C45" s="6">
        <v>1</v>
      </c>
      <c r="D45" s="6">
        <v>1</v>
      </c>
      <c r="E45" s="63">
        <f>R17</f>
        <v>32</v>
      </c>
      <c r="F45"/>
      <c r="G45" s="58"/>
      <c r="H45"/>
      <c r="I45" s="113"/>
      <c r="J45" s="6">
        <v>1</v>
      </c>
      <c r="K45" s="6">
        <v>1</v>
      </c>
      <c r="L45" s="63">
        <f>S17</f>
        <v>32</v>
      </c>
      <c r="M45"/>
      <c r="N45" s="58"/>
      <c r="O45"/>
      <c r="P45"/>
      <c r="Q45"/>
      <c r="R45"/>
      <c r="S45"/>
      <c r="T45"/>
      <c r="U45" s="40"/>
      <c r="V45" s="18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s="9" customFormat="1" x14ac:dyDescent="0.2">
      <c r="A46" s="137"/>
      <c r="B46" s="61" t="s">
        <v>9</v>
      </c>
      <c r="C46" s="110">
        <f>C47*D47*E47*C45*C45*E43</f>
        <v>5971968</v>
      </c>
      <c r="D46" s="110"/>
      <c r="E46" s="110"/>
      <c r="F46" s="59">
        <f>C46</f>
        <v>5971968</v>
      </c>
      <c r="G46" s="58"/>
      <c r="H46"/>
      <c r="I46" s="61" t="s">
        <v>9</v>
      </c>
      <c r="J46" s="114">
        <f>J47*K47*L47*J45*J45*L43</f>
        <v>5308416</v>
      </c>
      <c r="K46" s="115"/>
      <c r="L46" s="116"/>
      <c r="M46" s="59">
        <f>J46</f>
        <v>5308416</v>
      </c>
      <c r="N46" s="58"/>
      <c r="O46"/>
      <c r="P46"/>
      <c r="Q46"/>
      <c r="R46"/>
      <c r="S46"/>
      <c r="T46"/>
      <c r="U46" s="40"/>
      <c r="V46" s="18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</row>
    <row r="47" spans="1:65" s="9" customFormat="1" x14ac:dyDescent="0.2">
      <c r="A47" s="137"/>
      <c r="B47" s="56" t="s">
        <v>10</v>
      </c>
      <c r="C47" s="4">
        <f>C43/D45</f>
        <v>36</v>
      </c>
      <c r="D47" s="4">
        <f>D43/D45</f>
        <v>36</v>
      </c>
      <c r="E47" s="4">
        <f>R17</f>
        <v>32</v>
      </c>
      <c r="F47"/>
      <c r="G47" s="58"/>
      <c r="H47"/>
      <c r="I47" s="56" t="s">
        <v>10</v>
      </c>
      <c r="J47" s="4">
        <f>J43/K45</f>
        <v>36</v>
      </c>
      <c r="K47" s="4">
        <f>K43/K45</f>
        <v>36</v>
      </c>
      <c r="L47" s="4">
        <f>R17</f>
        <v>32</v>
      </c>
      <c r="M47"/>
      <c r="N47" s="58"/>
      <c r="O47"/>
      <c r="P47"/>
      <c r="Q47"/>
      <c r="R47"/>
      <c r="S47"/>
      <c r="T47"/>
      <c r="U47" s="40">
        <f>(C47*D47*E47)</f>
        <v>41472</v>
      </c>
      <c r="V47" s="18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</row>
    <row r="48" spans="1:65" s="9" customFormat="1" x14ac:dyDescent="0.2">
      <c r="A48" s="137"/>
      <c r="B48" s="112" t="s">
        <v>7</v>
      </c>
      <c r="C48" s="125" t="s">
        <v>59</v>
      </c>
      <c r="D48" s="125"/>
      <c r="E48" s="125"/>
      <c r="F48"/>
      <c r="G48" s="58"/>
      <c r="H48"/>
      <c r="I48" s="112" t="s">
        <v>7</v>
      </c>
      <c r="J48" s="135" t="s">
        <v>59</v>
      </c>
      <c r="K48" s="117"/>
      <c r="L48" s="118"/>
      <c r="M48"/>
      <c r="N48" s="58"/>
      <c r="O48"/>
      <c r="P48">
        <f>E47*C49*1+E49</f>
        <v>128</v>
      </c>
      <c r="Q48"/>
      <c r="R48">
        <f>L47*J49*1+L49</f>
        <v>128</v>
      </c>
      <c r="S48"/>
      <c r="T48"/>
      <c r="U48" s="40"/>
      <c r="V48" s="18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</row>
    <row r="49" spans="1:65" s="9" customFormat="1" x14ac:dyDescent="0.2">
      <c r="A49" s="137"/>
      <c r="B49" s="113"/>
      <c r="C49" s="6">
        <v>3</v>
      </c>
      <c r="D49" s="6">
        <v>1</v>
      </c>
      <c r="E49" s="63">
        <f>R19</f>
        <v>32</v>
      </c>
      <c r="F49"/>
      <c r="G49" s="58"/>
      <c r="H49"/>
      <c r="I49" s="113"/>
      <c r="J49" s="6">
        <v>3</v>
      </c>
      <c r="K49" s="6">
        <v>1</v>
      </c>
      <c r="L49" s="63">
        <f>S19</f>
        <v>32</v>
      </c>
      <c r="M49"/>
      <c r="N49" s="58"/>
      <c r="O49"/>
      <c r="P49"/>
      <c r="Q49"/>
      <c r="R49"/>
      <c r="S49"/>
      <c r="T49"/>
      <c r="U49" s="40"/>
      <c r="V49" s="18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</row>
    <row r="50" spans="1:65" s="9" customFormat="1" x14ac:dyDescent="0.2">
      <c r="A50" s="137"/>
      <c r="B50" s="61" t="s">
        <v>9</v>
      </c>
      <c r="C50" s="110">
        <f>C51*D51*E51*C49*E47/R19</f>
        <v>124416</v>
      </c>
      <c r="D50" s="110"/>
      <c r="E50" s="110"/>
      <c r="F50" s="59">
        <f>C50</f>
        <v>124416</v>
      </c>
      <c r="G50" s="58"/>
      <c r="H50"/>
      <c r="I50" s="61" t="s">
        <v>9</v>
      </c>
      <c r="J50" s="114">
        <f>J51*K51*L51*J49*L47/R19</f>
        <v>124416</v>
      </c>
      <c r="K50" s="115"/>
      <c r="L50" s="116"/>
      <c r="M50" s="59">
        <f>J50</f>
        <v>124416</v>
      </c>
      <c r="N50" s="58"/>
      <c r="O50"/>
      <c r="P50"/>
      <c r="Q50"/>
      <c r="R50"/>
      <c r="S50"/>
      <c r="T50"/>
      <c r="U50" s="40"/>
      <c r="V50" s="18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:65" s="9" customFormat="1" x14ac:dyDescent="0.2">
      <c r="A51" s="137"/>
      <c r="B51" s="56" t="s">
        <v>10</v>
      </c>
      <c r="C51" s="4">
        <f>C47/D49</f>
        <v>36</v>
      </c>
      <c r="D51" s="4">
        <f>D47/D49</f>
        <v>36</v>
      </c>
      <c r="E51" s="4">
        <f>E49</f>
        <v>32</v>
      </c>
      <c r="F51"/>
      <c r="G51" s="58"/>
      <c r="H51"/>
      <c r="I51" s="56" t="s">
        <v>10</v>
      </c>
      <c r="J51" s="4">
        <f>J47/K49</f>
        <v>36</v>
      </c>
      <c r="K51" s="4">
        <f>K47/K49</f>
        <v>36</v>
      </c>
      <c r="L51" s="4">
        <f>L49</f>
        <v>32</v>
      </c>
      <c r="M51"/>
      <c r="N51" s="58"/>
      <c r="O51"/>
      <c r="P51"/>
      <c r="Q51"/>
      <c r="R51"/>
      <c r="S51"/>
      <c r="T51"/>
      <c r="U51" s="40">
        <f>(C51*D51*E51)</f>
        <v>41472</v>
      </c>
      <c r="V51" s="18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</row>
    <row r="52" spans="1:65" s="9" customFormat="1" x14ac:dyDescent="0.2">
      <c r="A52" s="137"/>
      <c r="B52" s="112" t="s">
        <v>7</v>
      </c>
      <c r="C52" s="125" t="s">
        <v>59</v>
      </c>
      <c r="D52" s="125"/>
      <c r="E52" s="125"/>
      <c r="F52"/>
      <c r="G52" s="58"/>
      <c r="H52"/>
      <c r="I52" s="112" t="s">
        <v>7</v>
      </c>
      <c r="J52" s="135" t="s">
        <v>59</v>
      </c>
      <c r="K52" s="117"/>
      <c r="L52" s="118"/>
      <c r="M52"/>
      <c r="N52" s="58"/>
      <c r="O52"/>
      <c r="P52">
        <f>E51*C53*1+E53</f>
        <v>128</v>
      </c>
      <c r="Q52"/>
      <c r="R52">
        <f>L51*J53*1+L53</f>
        <v>128</v>
      </c>
      <c r="S52"/>
      <c r="T52"/>
      <c r="U52" s="40"/>
      <c r="V52" s="18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</row>
    <row r="53" spans="1:65" s="9" customFormat="1" x14ac:dyDescent="0.2">
      <c r="A53" s="137"/>
      <c r="B53" s="113"/>
      <c r="C53" s="6">
        <v>3</v>
      </c>
      <c r="D53" s="6">
        <v>1</v>
      </c>
      <c r="E53" s="63">
        <f>R17</f>
        <v>32</v>
      </c>
      <c r="F53"/>
      <c r="G53" s="58"/>
      <c r="H53"/>
      <c r="I53" s="113"/>
      <c r="J53" s="6">
        <v>3</v>
      </c>
      <c r="K53" s="6">
        <v>1</v>
      </c>
      <c r="L53" s="63">
        <f>S17</f>
        <v>32</v>
      </c>
      <c r="M53"/>
      <c r="N53" s="58"/>
      <c r="O53"/>
      <c r="P53"/>
      <c r="Q53"/>
      <c r="R53"/>
      <c r="S53"/>
      <c r="T53"/>
      <c r="U53" s="40"/>
      <c r="V53" s="18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s="9" customFormat="1" x14ac:dyDescent="0.2">
      <c r="A54" s="137"/>
      <c r="B54" s="61" t="s">
        <v>9</v>
      </c>
      <c r="C54" s="110">
        <f>C55*D55*E55*C53*E51/R17</f>
        <v>124416</v>
      </c>
      <c r="D54" s="110"/>
      <c r="E54" s="110"/>
      <c r="F54" s="59">
        <f>C54</f>
        <v>124416</v>
      </c>
      <c r="G54" s="58"/>
      <c r="H54"/>
      <c r="I54" s="61" t="s">
        <v>9</v>
      </c>
      <c r="J54" s="114">
        <f>J55*K55*L55*J53*L51/R17</f>
        <v>124416</v>
      </c>
      <c r="K54" s="115"/>
      <c r="L54" s="116"/>
      <c r="M54" s="59">
        <f>J54</f>
        <v>124416</v>
      </c>
      <c r="N54" s="58"/>
      <c r="O54"/>
      <c r="P54"/>
      <c r="Q54"/>
      <c r="R54"/>
      <c r="S54"/>
      <c r="T54"/>
      <c r="U54" s="40"/>
      <c r="V54" s="18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s="9" customFormat="1" x14ac:dyDescent="0.2">
      <c r="A55" s="137"/>
      <c r="B55" s="56" t="s">
        <v>10</v>
      </c>
      <c r="C55" s="4">
        <f>C51/D53</f>
        <v>36</v>
      </c>
      <c r="D55" s="4">
        <f>D51/D53</f>
        <v>36</v>
      </c>
      <c r="E55" s="4">
        <f>E53</f>
        <v>32</v>
      </c>
      <c r="F55"/>
      <c r="G55" s="58"/>
      <c r="H55"/>
      <c r="I55" s="56" t="s">
        <v>10</v>
      </c>
      <c r="J55" s="4">
        <f>J51/K53</f>
        <v>36</v>
      </c>
      <c r="K55" s="4">
        <f>K51/K53</f>
        <v>36</v>
      </c>
      <c r="L55" s="4">
        <f>L53</f>
        <v>32</v>
      </c>
      <c r="M55"/>
      <c r="N55" s="58"/>
      <c r="O55"/>
      <c r="P55"/>
      <c r="Q55"/>
      <c r="R55"/>
      <c r="S55"/>
      <c r="T55"/>
      <c r="U55" s="40">
        <f>(C55*D55*E55)</f>
        <v>41472</v>
      </c>
      <c r="V55" s="18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</row>
    <row r="56" spans="1:65" s="9" customFormat="1" x14ac:dyDescent="0.2">
      <c r="A56" s="137"/>
      <c r="B56" s="112" t="s">
        <v>7</v>
      </c>
      <c r="C56" s="117" t="s">
        <v>8</v>
      </c>
      <c r="D56" s="117"/>
      <c r="E56" s="118"/>
      <c r="F56"/>
      <c r="G56" s="58"/>
      <c r="H56"/>
      <c r="I56" s="112" t="s">
        <v>7</v>
      </c>
      <c r="J56" s="135" t="s">
        <v>8</v>
      </c>
      <c r="K56" s="117"/>
      <c r="L56" s="118"/>
      <c r="M56"/>
      <c r="N56" s="58"/>
      <c r="O56"/>
      <c r="P56">
        <f>E55*E57*C57*C57+E57</f>
        <v>4752</v>
      </c>
      <c r="Q56"/>
      <c r="R56">
        <f>L55*L57*J57*J57+L57</f>
        <v>4224</v>
      </c>
      <c r="S56"/>
      <c r="T56"/>
      <c r="U56" s="40"/>
      <c r="V56" s="18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</row>
    <row r="57" spans="1:65" s="2" customFormat="1" x14ac:dyDescent="0.2">
      <c r="A57" s="137"/>
      <c r="B57" s="113"/>
      <c r="C57" s="6">
        <v>1</v>
      </c>
      <c r="D57" s="6">
        <v>1</v>
      </c>
      <c r="E57" s="63">
        <f>R18</f>
        <v>144</v>
      </c>
      <c r="F57"/>
      <c r="G57" s="58"/>
      <c r="H57"/>
      <c r="I57" s="113"/>
      <c r="J57" s="6">
        <v>1</v>
      </c>
      <c r="K57" s="6">
        <v>1</v>
      </c>
      <c r="L57" s="63">
        <f>S18</f>
        <v>128</v>
      </c>
      <c r="M57"/>
      <c r="N57" s="58"/>
      <c r="O57"/>
      <c r="P57"/>
      <c r="Q57"/>
      <c r="R57"/>
      <c r="S57"/>
      <c r="T57"/>
      <c r="U57" s="40"/>
      <c r="V57" s="18"/>
      <c r="W57" s="9"/>
    </row>
    <row r="58" spans="1:65" s="2" customFormat="1" x14ac:dyDescent="0.2">
      <c r="A58" s="137"/>
      <c r="B58" s="61" t="s">
        <v>9</v>
      </c>
      <c r="C58" s="110">
        <f>C59*D59*E59*C57*C57*E55</f>
        <v>5971968</v>
      </c>
      <c r="D58" s="110"/>
      <c r="E58" s="110"/>
      <c r="F58" s="59">
        <f>C58</f>
        <v>5971968</v>
      </c>
      <c r="G58" s="58"/>
      <c r="H58"/>
      <c r="I58" s="61" t="s">
        <v>9</v>
      </c>
      <c r="J58" s="114">
        <f>J59*K59*L59*J57*J57*L55</f>
        <v>5308416</v>
      </c>
      <c r="K58" s="115"/>
      <c r="L58" s="116"/>
      <c r="M58" s="59">
        <f>J58</f>
        <v>5308416</v>
      </c>
      <c r="N58" s="58"/>
      <c r="O58"/>
      <c r="P58"/>
      <c r="Q58" t="s">
        <v>41</v>
      </c>
      <c r="R58"/>
      <c r="S58" t="s">
        <v>41</v>
      </c>
      <c r="T58"/>
      <c r="U58" s="40"/>
      <c r="V58" s="18"/>
      <c r="W58" s="24" t="s">
        <v>37</v>
      </c>
    </row>
    <row r="59" spans="1:65" s="2" customFormat="1" ht="16" thickBot="1" x14ac:dyDescent="0.25">
      <c r="A59" s="138"/>
      <c r="B59" s="64" t="s">
        <v>10</v>
      </c>
      <c r="C59" s="43">
        <f>C55/D57</f>
        <v>36</v>
      </c>
      <c r="D59" s="43">
        <f>D55/D57</f>
        <v>36</v>
      </c>
      <c r="E59" s="43">
        <f>E57</f>
        <v>144</v>
      </c>
      <c r="F59" s="45"/>
      <c r="G59" s="46">
        <f>SUM(F40:F59)</f>
        <v>12379392</v>
      </c>
      <c r="H59"/>
      <c r="I59" s="64" t="s">
        <v>10</v>
      </c>
      <c r="J59" s="43">
        <f>J55/K57</f>
        <v>36</v>
      </c>
      <c r="K59" s="43">
        <f>K55/K57</f>
        <v>36</v>
      </c>
      <c r="L59" s="43">
        <f>L57</f>
        <v>128</v>
      </c>
      <c r="M59" s="45"/>
      <c r="N59" s="46">
        <f>SUM(M40:M59)</f>
        <v>11031552</v>
      </c>
      <c r="O59"/>
      <c r="P59"/>
      <c r="Q59">
        <f>SUM(P40:P58)</f>
        <v>9649</v>
      </c>
      <c r="R59"/>
      <c r="S59">
        <f>SUM(R40:R56)</f>
        <v>8609</v>
      </c>
      <c r="T59"/>
      <c r="U59" s="40">
        <f>(C59*D59*E59)</f>
        <v>186624</v>
      </c>
      <c r="V59" s="18">
        <f>G59*R16+N59*S16</f>
        <v>217437696</v>
      </c>
      <c r="W59" s="14">
        <f>SUM(V38:V59)</f>
        <v>228718080</v>
      </c>
      <c r="X59" s="2">
        <f>Q59*R16+S59*S16</f>
        <v>169522</v>
      </c>
    </row>
    <row r="60" spans="1:65" s="2" customFormat="1" x14ac:dyDescent="0.2">
      <c r="A60" s="131" t="s">
        <v>15</v>
      </c>
      <c r="B60" s="65" t="s">
        <v>10</v>
      </c>
      <c r="C60" s="66">
        <f>C59</f>
        <v>36</v>
      </c>
      <c r="D60" s="66">
        <f>D59</f>
        <v>36</v>
      </c>
      <c r="E60" s="67">
        <f>E59</f>
        <v>144</v>
      </c>
      <c r="F60" s="68"/>
      <c r="G60" s="21"/>
      <c r="H60"/>
      <c r="I60" s="65" t="s">
        <v>10</v>
      </c>
      <c r="J60" s="66">
        <f>J59</f>
        <v>36</v>
      </c>
      <c r="K60" s="66">
        <f>K59</f>
        <v>36</v>
      </c>
      <c r="L60" s="67">
        <f>L59</f>
        <v>128</v>
      </c>
      <c r="M60" s="68"/>
      <c r="N60" s="21"/>
      <c r="O60"/>
      <c r="P60"/>
      <c r="Q60"/>
      <c r="R60"/>
      <c r="S60"/>
      <c r="T60"/>
      <c r="U60" s="40">
        <f>(C60*D60*E60)</f>
        <v>186624</v>
      </c>
      <c r="V60" s="18"/>
      <c r="W60" s="9"/>
    </row>
    <row r="61" spans="1:65" s="2" customFormat="1" x14ac:dyDescent="0.2">
      <c r="A61" s="132"/>
      <c r="B61" s="112" t="s">
        <v>7</v>
      </c>
      <c r="C61" s="125" t="s">
        <v>8</v>
      </c>
      <c r="D61" s="125"/>
      <c r="E61" s="134"/>
      <c r="F61"/>
      <c r="G61" s="58"/>
      <c r="H61"/>
      <c r="I61" s="112" t="s">
        <v>7</v>
      </c>
      <c r="J61" s="135" t="s">
        <v>8</v>
      </c>
      <c r="K61" s="117"/>
      <c r="L61" s="127"/>
      <c r="M61"/>
      <c r="N61" s="58"/>
      <c r="O61"/>
      <c r="P61">
        <f>E60*E62*C62*C62+E62</f>
        <v>4640</v>
      </c>
      <c r="Q61"/>
      <c r="R61">
        <f>L60*L62*J62*J62+L62</f>
        <v>4128</v>
      </c>
      <c r="S61"/>
      <c r="T61"/>
      <c r="U61" s="40"/>
      <c r="V61" s="18"/>
      <c r="W61" s="9"/>
    </row>
    <row r="62" spans="1:65" s="2" customFormat="1" x14ac:dyDescent="0.2">
      <c r="A62" s="132"/>
      <c r="B62" s="113"/>
      <c r="C62" s="6">
        <v>1</v>
      </c>
      <c r="D62" s="6">
        <v>1</v>
      </c>
      <c r="E62" s="70">
        <f>R17</f>
        <v>32</v>
      </c>
      <c r="F62"/>
      <c r="G62" s="58"/>
      <c r="H62"/>
      <c r="I62" s="113"/>
      <c r="J62" s="6">
        <v>1</v>
      </c>
      <c r="K62" s="6">
        <v>1</v>
      </c>
      <c r="L62" s="70">
        <f>S17</f>
        <v>32</v>
      </c>
      <c r="M62"/>
      <c r="N62" s="58"/>
      <c r="O62"/>
      <c r="P62"/>
      <c r="Q62"/>
      <c r="R62"/>
      <c r="S62"/>
      <c r="T62"/>
      <c r="U62" s="40"/>
      <c r="V62" s="18"/>
      <c r="W62" s="9"/>
    </row>
    <row r="63" spans="1:65" s="2" customFormat="1" x14ac:dyDescent="0.2">
      <c r="A63" s="132"/>
      <c r="B63" s="61" t="s">
        <v>9</v>
      </c>
      <c r="C63" s="110">
        <f>C64*D64*E64*C62*C62*E60</f>
        <v>5971968</v>
      </c>
      <c r="D63" s="110"/>
      <c r="E63" s="110"/>
      <c r="F63" s="59">
        <f>C63</f>
        <v>5971968</v>
      </c>
      <c r="G63" s="58"/>
      <c r="H63"/>
      <c r="I63" s="61" t="s">
        <v>9</v>
      </c>
      <c r="J63" s="110">
        <f>J64*K64*L64*J62*J62*L60</f>
        <v>5308416</v>
      </c>
      <c r="K63" s="110"/>
      <c r="L63" s="110"/>
      <c r="M63" s="59">
        <f>J63</f>
        <v>5308416</v>
      </c>
      <c r="N63" s="58"/>
      <c r="O63"/>
      <c r="P63"/>
      <c r="Q63"/>
      <c r="R63"/>
      <c r="S63"/>
      <c r="T63"/>
      <c r="U63" s="40"/>
      <c r="V63" s="18"/>
      <c r="W63" s="9"/>
    </row>
    <row r="64" spans="1:65" s="2" customFormat="1" x14ac:dyDescent="0.2">
      <c r="A64" s="132"/>
      <c r="B64" s="56" t="s">
        <v>10</v>
      </c>
      <c r="C64" s="4">
        <f>C60/D62</f>
        <v>36</v>
      </c>
      <c r="D64" s="4">
        <f>D60/D62</f>
        <v>36</v>
      </c>
      <c r="E64" s="42">
        <f>E62</f>
        <v>32</v>
      </c>
      <c r="F64"/>
      <c r="G64" s="58"/>
      <c r="H64"/>
      <c r="I64" s="56" t="s">
        <v>10</v>
      </c>
      <c r="J64" s="4">
        <f>J60/K62</f>
        <v>36</v>
      </c>
      <c r="K64" s="4">
        <f>K60/K62</f>
        <v>36</v>
      </c>
      <c r="L64" s="42">
        <f>L62</f>
        <v>32</v>
      </c>
      <c r="M64"/>
      <c r="N64" s="58"/>
      <c r="O64"/>
      <c r="P64"/>
      <c r="Q64"/>
      <c r="R64"/>
      <c r="S64"/>
      <c r="T64"/>
      <c r="U64" s="40">
        <f>(C64*D64*E64)</f>
        <v>41472</v>
      </c>
      <c r="V64" s="18"/>
      <c r="W64" s="9"/>
    </row>
    <row r="65" spans="1:23" s="2" customFormat="1" x14ac:dyDescent="0.2">
      <c r="A65" s="132"/>
      <c r="B65" s="112" t="s">
        <v>7</v>
      </c>
      <c r="C65" s="125" t="s">
        <v>59</v>
      </c>
      <c r="D65" s="125"/>
      <c r="E65" s="134"/>
      <c r="F65"/>
      <c r="G65" s="58"/>
      <c r="H65"/>
      <c r="I65" s="112" t="s">
        <v>7</v>
      </c>
      <c r="J65" s="34" t="s">
        <v>59</v>
      </c>
      <c r="K65" s="34"/>
      <c r="L65" s="69"/>
      <c r="M65"/>
      <c r="N65" s="58"/>
      <c r="O65"/>
      <c r="P65">
        <f>E64*C66*1+E66</f>
        <v>128</v>
      </c>
      <c r="Q65"/>
      <c r="R65">
        <f>L64*J66*1+L66</f>
        <v>128</v>
      </c>
      <c r="S65"/>
      <c r="T65"/>
      <c r="U65" s="40"/>
      <c r="V65" s="18"/>
      <c r="W65" s="9"/>
    </row>
    <row r="66" spans="1:23" s="2" customFormat="1" x14ac:dyDescent="0.2">
      <c r="A66" s="132"/>
      <c r="B66" s="113"/>
      <c r="C66" s="6">
        <v>3</v>
      </c>
      <c r="D66" s="6">
        <v>1</v>
      </c>
      <c r="E66" s="70">
        <f>R19</f>
        <v>32</v>
      </c>
      <c r="F66"/>
      <c r="G66" s="58"/>
      <c r="H66"/>
      <c r="I66" s="113"/>
      <c r="J66" s="6">
        <v>3</v>
      </c>
      <c r="K66" s="6">
        <v>1</v>
      </c>
      <c r="L66" s="70">
        <f>R19</f>
        <v>32</v>
      </c>
      <c r="M66"/>
      <c r="N66" s="58"/>
      <c r="O66"/>
      <c r="P66"/>
      <c r="Q66"/>
      <c r="R66"/>
      <c r="S66"/>
      <c r="T66"/>
      <c r="U66" s="40"/>
      <c r="V66" s="18"/>
      <c r="W66" s="9"/>
    </row>
    <row r="67" spans="1:23" s="2" customFormat="1" x14ac:dyDescent="0.2">
      <c r="A67" s="132"/>
      <c r="B67" s="61" t="s">
        <v>9</v>
      </c>
      <c r="C67" s="110">
        <f>C68*D68*E68*C66*E64/R19</f>
        <v>124416</v>
      </c>
      <c r="D67" s="110"/>
      <c r="E67" s="111"/>
      <c r="F67" s="59">
        <f>C67</f>
        <v>124416</v>
      </c>
      <c r="G67" s="58"/>
      <c r="H67"/>
      <c r="I67" s="61" t="s">
        <v>9</v>
      </c>
      <c r="J67" s="114">
        <f>J68*K68*L68*J66*L64/R19</f>
        <v>124416</v>
      </c>
      <c r="K67" s="115"/>
      <c r="L67" s="126"/>
      <c r="M67" s="59">
        <f>J67</f>
        <v>124416</v>
      </c>
      <c r="N67" s="58"/>
      <c r="O67"/>
      <c r="P67"/>
      <c r="Q67"/>
      <c r="R67"/>
      <c r="S67"/>
      <c r="T67"/>
      <c r="U67" s="40"/>
      <c r="V67" s="18"/>
      <c r="W67" s="9"/>
    </row>
    <row r="68" spans="1:23" s="2" customFormat="1" x14ac:dyDescent="0.2">
      <c r="A68" s="132"/>
      <c r="B68" s="56" t="s">
        <v>10</v>
      </c>
      <c r="C68" s="4">
        <f>C60/D66</f>
        <v>36</v>
      </c>
      <c r="D68" s="4">
        <f>D60/D66</f>
        <v>36</v>
      </c>
      <c r="E68" s="42">
        <f>E66</f>
        <v>32</v>
      </c>
      <c r="F68"/>
      <c r="G68" s="58"/>
      <c r="H68"/>
      <c r="I68" s="56" t="s">
        <v>10</v>
      </c>
      <c r="J68" s="4">
        <f>J60/K66</f>
        <v>36</v>
      </c>
      <c r="K68" s="4">
        <f>K60/K66</f>
        <v>36</v>
      </c>
      <c r="L68" s="42">
        <f>L66</f>
        <v>32</v>
      </c>
      <c r="M68"/>
      <c r="N68" s="58"/>
      <c r="O68"/>
      <c r="P68"/>
      <c r="Q68"/>
      <c r="R68"/>
      <c r="S68"/>
      <c r="T68"/>
      <c r="U68" s="40">
        <f>(C68*D68*E68)</f>
        <v>41472</v>
      </c>
      <c r="V68" s="18"/>
      <c r="W68" s="9"/>
    </row>
    <row r="69" spans="1:23" s="2" customFormat="1" x14ac:dyDescent="0.2">
      <c r="A69" s="132"/>
      <c r="B69" s="112" t="s">
        <v>7</v>
      </c>
      <c r="C69" s="125" t="s">
        <v>59</v>
      </c>
      <c r="D69" s="125"/>
      <c r="E69" s="134"/>
      <c r="F69"/>
      <c r="G69" s="58"/>
      <c r="H69"/>
      <c r="I69" s="112" t="s">
        <v>7</v>
      </c>
      <c r="J69" s="34" t="s">
        <v>59</v>
      </c>
      <c r="K69" s="34"/>
      <c r="L69" s="69"/>
      <c r="M69"/>
      <c r="N69" s="58"/>
      <c r="O69"/>
      <c r="P69">
        <f>E68*C70*1+E70</f>
        <v>128</v>
      </c>
      <c r="Q69"/>
      <c r="R69">
        <f>L68*J70*1+L70</f>
        <v>128</v>
      </c>
      <c r="S69"/>
      <c r="T69"/>
      <c r="U69" s="40"/>
      <c r="V69" s="18"/>
      <c r="W69" s="9"/>
    </row>
    <row r="70" spans="1:23" s="2" customFormat="1" x14ac:dyDescent="0.2">
      <c r="A70" s="132"/>
      <c r="B70" s="113"/>
      <c r="C70" s="6">
        <v>3</v>
      </c>
      <c r="D70" s="6">
        <v>1</v>
      </c>
      <c r="E70" s="70">
        <f>R17</f>
        <v>32</v>
      </c>
      <c r="F70"/>
      <c r="G70" s="58"/>
      <c r="H70"/>
      <c r="I70" s="113"/>
      <c r="J70" s="6">
        <v>3</v>
      </c>
      <c r="K70" s="6">
        <v>1</v>
      </c>
      <c r="L70" s="70">
        <f>S17</f>
        <v>32</v>
      </c>
      <c r="M70"/>
      <c r="N70" s="58"/>
      <c r="O70"/>
      <c r="Q70"/>
      <c r="R70"/>
      <c r="S70"/>
      <c r="T70"/>
      <c r="U70" s="40"/>
      <c r="V70" s="18"/>
      <c r="W70" s="9"/>
    </row>
    <row r="71" spans="1:23" s="2" customFormat="1" x14ac:dyDescent="0.2">
      <c r="A71" s="132"/>
      <c r="B71" s="61" t="s">
        <v>9</v>
      </c>
      <c r="C71" s="110">
        <f>C72*D72*E72*C70*E68/R17</f>
        <v>124416</v>
      </c>
      <c r="D71" s="110"/>
      <c r="E71" s="111"/>
      <c r="F71" s="59">
        <f>C71</f>
        <v>124416</v>
      </c>
      <c r="G71" s="58"/>
      <c r="H71"/>
      <c r="I71" s="61" t="s">
        <v>9</v>
      </c>
      <c r="J71" s="114">
        <f>J72*K72*L72*J70*L68/R17</f>
        <v>124416</v>
      </c>
      <c r="K71" s="115"/>
      <c r="L71" s="126"/>
      <c r="M71" s="59">
        <f>J71</f>
        <v>124416</v>
      </c>
      <c r="N71" s="58"/>
      <c r="O71"/>
      <c r="P71"/>
      <c r="Q71"/>
      <c r="R71"/>
      <c r="S71"/>
      <c r="T71"/>
      <c r="U71" s="40"/>
      <c r="V71" s="18"/>
      <c r="W71" s="9"/>
    </row>
    <row r="72" spans="1:23" s="2" customFormat="1" x14ac:dyDescent="0.2">
      <c r="A72" s="132"/>
      <c r="B72" s="56" t="s">
        <v>10</v>
      </c>
      <c r="C72" s="4">
        <f>C59</f>
        <v>36</v>
      </c>
      <c r="D72" s="4">
        <f>D59</f>
        <v>36</v>
      </c>
      <c r="E72" s="42">
        <f>E68</f>
        <v>32</v>
      </c>
      <c r="F72"/>
      <c r="G72" s="58"/>
      <c r="H72"/>
      <c r="I72" s="56" t="s">
        <v>10</v>
      </c>
      <c r="J72" s="4">
        <f>J59</f>
        <v>36</v>
      </c>
      <c r="K72" s="4">
        <f>K59</f>
        <v>36</v>
      </c>
      <c r="L72" s="42">
        <f>L68</f>
        <v>32</v>
      </c>
      <c r="M72"/>
      <c r="N72" s="58"/>
      <c r="O72"/>
      <c r="P72"/>
      <c r="Q72"/>
      <c r="R72"/>
      <c r="S72"/>
      <c r="T72"/>
      <c r="U72" s="40"/>
      <c r="V72" s="18"/>
      <c r="W72" s="9"/>
    </row>
    <row r="73" spans="1:23" s="2" customFormat="1" x14ac:dyDescent="0.2">
      <c r="A73" s="132"/>
      <c r="B73" s="112" t="s">
        <v>7</v>
      </c>
      <c r="C73" s="117" t="s">
        <v>60</v>
      </c>
      <c r="D73" s="117"/>
      <c r="E73" s="127"/>
      <c r="F73"/>
      <c r="G73" s="58"/>
      <c r="H73"/>
      <c r="I73" s="112" t="s">
        <v>7</v>
      </c>
      <c r="J73" s="30" t="s">
        <v>60</v>
      </c>
      <c r="K73" s="30"/>
      <c r="L73" s="71"/>
      <c r="M73"/>
      <c r="N73" s="58"/>
      <c r="O73"/>
      <c r="P73">
        <f>E72*E74*C74*C74+E74</f>
        <v>1056</v>
      </c>
      <c r="Q73"/>
      <c r="R73">
        <f>L72*L74*J74*J74+L74</f>
        <v>1056</v>
      </c>
      <c r="S73"/>
      <c r="T73"/>
      <c r="U73" s="40"/>
      <c r="V73" s="18"/>
      <c r="W73" s="9"/>
    </row>
    <row r="74" spans="1:23" s="2" customFormat="1" x14ac:dyDescent="0.2">
      <c r="A74" s="132"/>
      <c r="B74" s="113"/>
      <c r="C74" s="6">
        <v>1</v>
      </c>
      <c r="D74" s="6">
        <v>1</v>
      </c>
      <c r="E74" s="72">
        <f>R17</f>
        <v>32</v>
      </c>
      <c r="F74"/>
      <c r="G74" s="58"/>
      <c r="H74"/>
      <c r="I74" s="113"/>
      <c r="J74" s="6">
        <v>1</v>
      </c>
      <c r="K74" s="6">
        <v>1</v>
      </c>
      <c r="L74" s="72">
        <f>R17</f>
        <v>32</v>
      </c>
      <c r="M74"/>
      <c r="N74" s="58"/>
      <c r="O74"/>
      <c r="P74"/>
      <c r="Q74"/>
      <c r="R74"/>
      <c r="S74"/>
      <c r="T74"/>
      <c r="U74" s="40"/>
      <c r="V74" s="18"/>
      <c r="W74" s="9"/>
    </row>
    <row r="75" spans="1:23" s="2" customFormat="1" x14ac:dyDescent="0.2">
      <c r="A75" s="132"/>
      <c r="B75" s="61" t="s">
        <v>9</v>
      </c>
      <c r="C75" s="110">
        <f>C76*D76*E76*C74*C74*E72</f>
        <v>1327104</v>
      </c>
      <c r="D75" s="110"/>
      <c r="E75" s="111"/>
      <c r="F75" s="59">
        <f>C75</f>
        <v>1327104</v>
      </c>
      <c r="G75" s="58"/>
      <c r="H75"/>
      <c r="I75" s="61" t="s">
        <v>9</v>
      </c>
      <c r="J75" s="114">
        <f>J76*K76*L76*J74*J74*L72</f>
        <v>1327104</v>
      </c>
      <c r="K75" s="115"/>
      <c r="L75" s="126"/>
      <c r="M75" s="59">
        <f>J75</f>
        <v>1327104</v>
      </c>
      <c r="N75" s="58"/>
      <c r="O75"/>
      <c r="P75"/>
      <c r="Q75"/>
      <c r="R75"/>
      <c r="S75"/>
      <c r="T75"/>
      <c r="U75" s="40"/>
      <c r="V75" s="18"/>
      <c r="W75" s="9"/>
    </row>
    <row r="76" spans="1:23" s="2" customFormat="1" x14ac:dyDescent="0.2">
      <c r="A76" s="132"/>
      <c r="B76" s="56" t="s">
        <v>10</v>
      </c>
      <c r="C76" s="4">
        <f>C72/D74</f>
        <v>36</v>
      </c>
      <c r="D76" s="4">
        <f>D72/D74</f>
        <v>36</v>
      </c>
      <c r="E76" s="42">
        <f>E74</f>
        <v>32</v>
      </c>
      <c r="F76"/>
      <c r="G76" s="58"/>
      <c r="H76"/>
      <c r="I76" s="56" t="s">
        <v>10</v>
      </c>
      <c r="J76" s="4">
        <f>J72/K74</f>
        <v>36</v>
      </c>
      <c r="K76" s="4">
        <f>K72/K74</f>
        <v>36</v>
      </c>
      <c r="L76" s="42">
        <f>L74</f>
        <v>32</v>
      </c>
      <c r="M76"/>
      <c r="N76" s="58"/>
      <c r="O76"/>
      <c r="P76"/>
      <c r="Q76"/>
      <c r="R76"/>
      <c r="S76"/>
      <c r="T76"/>
      <c r="U76" s="40">
        <f>(C76*D76*E76)</f>
        <v>41472</v>
      </c>
      <c r="V76" s="18"/>
      <c r="W76" s="9"/>
    </row>
    <row r="77" spans="1:23" x14ac:dyDescent="0.2">
      <c r="A77" s="132"/>
      <c r="B77" s="112" t="s">
        <v>7</v>
      </c>
      <c r="C77" s="106" t="s">
        <v>24</v>
      </c>
      <c r="D77" s="106"/>
      <c r="E77" s="107"/>
      <c r="G77" s="58"/>
      <c r="I77" s="112" t="s">
        <v>7</v>
      </c>
      <c r="J77" s="32" t="s">
        <v>24</v>
      </c>
      <c r="K77" s="32"/>
      <c r="L77" s="73"/>
      <c r="N77" s="58"/>
      <c r="P77">
        <v>1</v>
      </c>
      <c r="R77">
        <v>1</v>
      </c>
      <c r="U77" s="40"/>
    </row>
    <row r="78" spans="1:23" x14ac:dyDescent="0.2">
      <c r="A78" s="132"/>
      <c r="B78" s="113"/>
      <c r="C78" s="95"/>
      <c r="D78" s="96"/>
      <c r="E78" s="97"/>
      <c r="G78" s="58"/>
      <c r="I78" s="113"/>
      <c r="J78" s="35"/>
      <c r="K78" s="36"/>
      <c r="L78" s="74"/>
      <c r="N78" s="58"/>
      <c r="U78" s="40"/>
    </row>
    <row r="79" spans="1:23" x14ac:dyDescent="0.2">
      <c r="A79" s="132"/>
      <c r="B79" s="61" t="s">
        <v>9</v>
      </c>
      <c r="C79" s="110">
        <f>C80*D80*E80</f>
        <v>41472</v>
      </c>
      <c r="D79" s="110"/>
      <c r="E79" s="111"/>
      <c r="F79" s="59">
        <f>C79</f>
        <v>41472</v>
      </c>
      <c r="G79" s="58"/>
      <c r="I79" s="61" t="s">
        <v>9</v>
      </c>
      <c r="J79" s="114">
        <f>J80*K80*L80</f>
        <v>41472</v>
      </c>
      <c r="K79" s="115"/>
      <c r="L79" s="126"/>
      <c r="M79" s="59">
        <f>J79</f>
        <v>41472</v>
      </c>
      <c r="N79" s="58"/>
      <c r="U79" s="40"/>
    </row>
    <row r="80" spans="1:23" x14ac:dyDescent="0.2">
      <c r="A80" s="132"/>
      <c r="B80" s="56" t="s">
        <v>10</v>
      </c>
      <c r="C80" s="4">
        <f>C76</f>
        <v>36</v>
      </c>
      <c r="D80" s="4">
        <f>D76</f>
        <v>36</v>
      </c>
      <c r="E80" s="42">
        <f>E76</f>
        <v>32</v>
      </c>
      <c r="G80" s="58"/>
      <c r="I80" s="56" t="s">
        <v>10</v>
      </c>
      <c r="J80" s="4">
        <f>J76</f>
        <v>36</v>
      </c>
      <c r="K80" s="4">
        <f>K76</f>
        <v>36</v>
      </c>
      <c r="L80" s="42">
        <f>L76</f>
        <v>32</v>
      </c>
      <c r="N80" s="58"/>
      <c r="U80" s="40">
        <f>(C80*D80*E80)</f>
        <v>41472</v>
      </c>
    </row>
    <row r="81" spans="1:24" x14ac:dyDescent="0.2">
      <c r="A81" s="132"/>
      <c r="B81" s="112" t="s">
        <v>7</v>
      </c>
      <c r="C81" s="117" t="s">
        <v>8</v>
      </c>
      <c r="D81" s="117"/>
      <c r="E81" s="127"/>
      <c r="G81" s="58"/>
      <c r="I81" s="112" t="s">
        <v>7</v>
      </c>
      <c r="J81" s="30" t="s">
        <v>8</v>
      </c>
      <c r="K81" s="30"/>
      <c r="L81" s="71"/>
      <c r="N81" s="58"/>
      <c r="P81">
        <f>E80*E82*C82*C82+E82</f>
        <v>4624</v>
      </c>
      <c r="R81">
        <f>L80*L82*J82*J82+L82</f>
        <v>2312</v>
      </c>
      <c r="U81" s="40"/>
    </row>
    <row r="82" spans="1:24" x14ac:dyDescent="0.2">
      <c r="A82" s="132"/>
      <c r="B82" s="113"/>
      <c r="C82" s="6">
        <v>3</v>
      </c>
      <c r="D82" s="6">
        <v>1</v>
      </c>
      <c r="E82" s="72">
        <v>16</v>
      </c>
      <c r="G82" s="58"/>
      <c r="I82" s="113"/>
      <c r="J82" s="6">
        <v>3</v>
      </c>
      <c r="K82" s="6">
        <v>1</v>
      </c>
      <c r="L82" s="72">
        <v>8</v>
      </c>
      <c r="N82" s="58"/>
      <c r="U82" s="40"/>
    </row>
    <row r="83" spans="1:24" x14ac:dyDescent="0.2">
      <c r="A83" s="132"/>
      <c r="B83" s="61" t="s">
        <v>9</v>
      </c>
      <c r="C83" s="110">
        <f>C84*D84*E84*C82*C82*E80</f>
        <v>5971968</v>
      </c>
      <c r="D83" s="110"/>
      <c r="E83" s="111"/>
      <c r="F83" s="59">
        <f>C83</f>
        <v>5971968</v>
      </c>
      <c r="G83" s="58"/>
      <c r="I83" s="61" t="s">
        <v>9</v>
      </c>
      <c r="J83" s="114">
        <f>J84*K84*L84*J82*J82*L80</f>
        <v>2985984</v>
      </c>
      <c r="K83" s="115"/>
      <c r="L83" s="126"/>
      <c r="M83" s="59">
        <f>J83</f>
        <v>2985984</v>
      </c>
      <c r="N83" s="58"/>
      <c r="U83" s="40"/>
    </row>
    <row r="84" spans="1:24" x14ac:dyDescent="0.2">
      <c r="A84" s="132"/>
      <c r="B84" s="56" t="s">
        <v>10</v>
      </c>
      <c r="C84" s="4">
        <f>C80/D82</f>
        <v>36</v>
      </c>
      <c r="D84" s="4">
        <f>D80/D82</f>
        <v>36</v>
      </c>
      <c r="E84" s="42">
        <f>E82</f>
        <v>16</v>
      </c>
      <c r="G84" s="58"/>
      <c r="I84" s="56" t="s">
        <v>10</v>
      </c>
      <c r="J84" s="4">
        <f>J80/K82</f>
        <v>36</v>
      </c>
      <c r="K84" s="4">
        <f>K80/K82</f>
        <v>36</v>
      </c>
      <c r="L84" s="42">
        <f>L82</f>
        <v>8</v>
      </c>
      <c r="N84" s="58"/>
      <c r="U84" s="40">
        <f>(C84*D84*E84)</f>
        <v>20736</v>
      </c>
    </row>
    <row r="85" spans="1:24" x14ac:dyDescent="0.2">
      <c r="A85" s="132"/>
      <c r="B85" s="112" t="s">
        <v>7</v>
      </c>
      <c r="C85" s="117" t="s">
        <v>65</v>
      </c>
      <c r="D85" s="117"/>
      <c r="E85" s="127"/>
      <c r="G85" s="58"/>
      <c r="I85" s="112" t="s">
        <v>7</v>
      </c>
      <c r="J85" s="30"/>
      <c r="K85" s="30" t="s">
        <v>64</v>
      </c>
      <c r="L85" s="71"/>
      <c r="N85" s="58"/>
      <c r="U85" s="40"/>
    </row>
    <row r="86" spans="1:24" x14ac:dyDescent="0.2">
      <c r="A86" s="132"/>
      <c r="B86" s="113"/>
      <c r="C86" s="63"/>
      <c r="D86" s="63">
        <v>4</v>
      </c>
      <c r="E86" s="70">
        <v>1</v>
      </c>
      <c r="G86" s="58"/>
      <c r="I86" s="113"/>
      <c r="J86" s="63"/>
      <c r="K86" s="63">
        <v>2</v>
      </c>
      <c r="L86" s="70"/>
      <c r="N86" s="58"/>
      <c r="U86" s="40"/>
    </row>
    <row r="87" spans="1:24" x14ac:dyDescent="0.2">
      <c r="A87" s="132"/>
      <c r="B87" s="61" t="s">
        <v>9</v>
      </c>
      <c r="C87" s="110">
        <f>C84/D86*D84/D86*C86*C86*E86*E84</f>
        <v>0</v>
      </c>
      <c r="D87" s="110"/>
      <c r="E87" s="111"/>
      <c r="G87" s="58"/>
      <c r="I87" s="61" t="s">
        <v>9</v>
      </c>
      <c r="J87" s="27"/>
      <c r="K87" s="27"/>
      <c r="L87" s="75"/>
      <c r="N87" s="58"/>
      <c r="U87" s="40"/>
    </row>
    <row r="88" spans="1:24" x14ac:dyDescent="0.2">
      <c r="A88" s="132"/>
      <c r="B88" s="56" t="s">
        <v>10</v>
      </c>
      <c r="C88" s="4">
        <f>C84*D86</f>
        <v>144</v>
      </c>
      <c r="D88" s="4">
        <f>D84*D86</f>
        <v>144</v>
      </c>
      <c r="E88" s="42">
        <f>E86</f>
        <v>1</v>
      </c>
      <c r="G88" s="58"/>
      <c r="I88" s="56" t="s">
        <v>10</v>
      </c>
      <c r="J88" s="4">
        <f>J84*K86</f>
        <v>72</v>
      </c>
      <c r="K88" s="4">
        <f>K84*K86</f>
        <v>72</v>
      </c>
      <c r="L88" s="42">
        <v>2</v>
      </c>
      <c r="N88" s="58"/>
      <c r="U88" s="40"/>
    </row>
    <row r="89" spans="1:24" x14ac:dyDescent="0.2">
      <c r="A89" s="132"/>
      <c r="B89" s="76" t="s">
        <v>7</v>
      </c>
      <c r="C89" s="128" t="s">
        <v>16</v>
      </c>
      <c r="D89" s="129"/>
      <c r="E89" s="130"/>
      <c r="G89" s="58"/>
      <c r="I89" s="76" t="s">
        <v>7</v>
      </c>
      <c r="J89" s="28" t="s">
        <v>16</v>
      </c>
      <c r="K89" s="29"/>
      <c r="L89" s="77"/>
      <c r="N89" s="58"/>
      <c r="Q89" t="s">
        <v>41</v>
      </c>
      <c r="S89" t="s">
        <v>41</v>
      </c>
      <c r="U89" s="40"/>
      <c r="W89" s="24" t="s">
        <v>38</v>
      </c>
      <c r="X89" s="38"/>
    </row>
    <row r="90" spans="1:24" ht="16" thickBot="1" x14ac:dyDescent="0.25">
      <c r="A90" s="133"/>
      <c r="B90" s="64" t="s">
        <v>10</v>
      </c>
      <c r="C90" s="43">
        <f>E1</f>
        <v>128</v>
      </c>
      <c r="D90" s="43">
        <f>E1</f>
        <v>128</v>
      </c>
      <c r="E90" s="78"/>
      <c r="F90" s="45"/>
      <c r="G90" s="46">
        <f>SUM(F62:F90)</f>
        <v>13561344</v>
      </c>
      <c r="I90" s="64" t="s">
        <v>10</v>
      </c>
      <c r="J90" s="43">
        <f>E1/2</f>
        <v>64</v>
      </c>
      <c r="K90" s="43">
        <f>E1/2</f>
        <v>64</v>
      </c>
      <c r="L90" s="78"/>
      <c r="M90" s="45"/>
      <c r="N90" s="46">
        <f>SUM(M61:M90)</f>
        <v>9911808</v>
      </c>
      <c r="Q90">
        <f>SUM(P61:P87)</f>
        <v>10577</v>
      </c>
      <c r="S90" s="13">
        <f>SUM(R61:R83)</f>
        <v>7753</v>
      </c>
      <c r="T90" s="13"/>
      <c r="U90" s="79"/>
      <c r="V90" s="18">
        <f>G90+N90*(S16&gt;0)</f>
        <v>23473152</v>
      </c>
      <c r="W90" s="14">
        <f>SUM(V69:V90)</f>
        <v>23473152</v>
      </c>
      <c r="X90" s="2">
        <f>SUM(Q90,S90)</f>
        <v>18330</v>
      </c>
    </row>
    <row r="91" spans="1:24" ht="16" thickBot="1" x14ac:dyDescent="0.25">
      <c r="M91" t="s">
        <v>31</v>
      </c>
      <c r="X91" s="2" t="s">
        <v>66</v>
      </c>
    </row>
    <row r="92" spans="1:24" x14ac:dyDescent="0.2">
      <c r="B92" t="s">
        <v>19</v>
      </c>
      <c r="C92" t="s">
        <v>20</v>
      </c>
      <c r="D92" t="s">
        <v>0</v>
      </c>
      <c r="E92" s="8" t="s">
        <v>21</v>
      </c>
      <c r="F92" t="str">
        <f>A10</f>
        <v>Fuse</v>
      </c>
      <c r="G92" s="8" t="s">
        <v>21</v>
      </c>
      <c r="H92" t="str">
        <f>A18</f>
        <v>Transition</v>
      </c>
      <c r="I92" s="8" t="s">
        <v>21</v>
      </c>
      <c r="J92">
        <f>A34</f>
        <v>0</v>
      </c>
      <c r="L92" t="s">
        <v>22</v>
      </c>
      <c r="M92" s="1">
        <f>R16</f>
        <v>14</v>
      </c>
      <c r="N92" s="8" t="s">
        <v>21</v>
      </c>
      <c r="O92" s="8"/>
      <c r="P92" s="8"/>
      <c r="Q92" s="8"/>
      <c r="R92" t="str">
        <f>A60</f>
        <v>Tail Block</v>
      </c>
      <c r="V92" s="17" t="s">
        <v>19</v>
      </c>
      <c r="W92" s="21">
        <f>W6+W33+W59+W90</f>
        <v>276846336</v>
      </c>
      <c r="X92">
        <f>SUM(X2:X90)</f>
        <v>205108</v>
      </c>
    </row>
    <row r="93" spans="1:24" ht="16" thickBot="1" x14ac:dyDescent="0.25">
      <c r="D93" s="5">
        <f>W6</f>
        <v>6905088</v>
      </c>
      <c r="E93" s="5"/>
      <c r="F93" s="5">
        <f>SUM(C12,C16)</f>
        <v>11612160</v>
      </c>
      <c r="G93" s="5"/>
      <c r="H93" s="5">
        <f>C20+C32</f>
        <v>580608</v>
      </c>
      <c r="I93" s="5"/>
      <c r="J93" s="5">
        <f>W59</f>
        <v>228718080</v>
      </c>
      <c r="K93" s="5"/>
      <c r="L93" s="5"/>
      <c r="M93" s="5"/>
      <c r="N93" s="5"/>
      <c r="O93" s="5"/>
      <c r="P93" s="5"/>
      <c r="Q93" s="5"/>
      <c r="R93" s="5">
        <f>SUM(C75,C83,C87)</f>
        <v>7299072</v>
      </c>
      <c r="V93" s="19" t="s">
        <v>30</v>
      </c>
      <c r="W93" s="80">
        <f>W92/(C90*D90)/1000</f>
        <v>16.897359375000001</v>
      </c>
      <c r="X93" s="81"/>
    </row>
    <row r="94" spans="1:24" x14ac:dyDescent="0.2">
      <c r="D94" s="5">
        <f>D93+F93+H93+J93*M92+R93</f>
        <v>3228450048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24" x14ac:dyDescent="0.2">
      <c r="A95" s="13"/>
      <c r="B95" s="13" t="s">
        <v>23</v>
      </c>
      <c r="C95" s="13" t="s">
        <v>20</v>
      </c>
      <c r="D95" s="22">
        <f>D94/C90/D90/1000</f>
        <v>197.048953125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20"/>
      <c r="W95" s="14"/>
    </row>
    <row r="97" spans="21:21" x14ac:dyDescent="0.2">
      <c r="U97">
        <f>SUM(U3:U90)</f>
        <v>1777104</v>
      </c>
    </row>
    <row r="98" spans="21:21" x14ac:dyDescent="0.2">
      <c r="U98">
        <f>U97/1000000</f>
        <v>1.777104</v>
      </c>
    </row>
  </sheetData>
  <mergeCells count="137">
    <mergeCell ref="A4:A9"/>
    <mergeCell ref="B4:B5"/>
    <mergeCell ref="C4:E4"/>
    <mergeCell ref="F4:H4"/>
    <mergeCell ref="I4:K4"/>
    <mergeCell ref="L4:N4"/>
    <mergeCell ref="C8:T8"/>
    <mergeCell ref="C2:E2"/>
    <mergeCell ref="F2:H2"/>
    <mergeCell ref="I2:K2"/>
    <mergeCell ref="L2:N2"/>
    <mergeCell ref="O2:Q2"/>
    <mergeCell ref="R2:T2"/>
    <mergeCell ref="O12:Q12"/>
    <mergeCell ref="O13:Q13"/>
    <mergeCell ref="B14:B15"/>
    <mergeCell ref="C14:E14"/>
    <mergeCell ref="M14:N14"/>
    <mergeCell ref="Q14:S14"/>
    <mergeCell ref="O4:Q4"/>
    <mergeCell ref="R4:T4"/>
    <mergeCell ref="C6:E6"/>
    <mergeCell ref="F6:H6"/>
    <mergeCell ref="I6:K6"/>
    <mergeCell ref="L6:N6"/>
    <mergeCell ref="O6:Q6"/>
    <mergeCell ref="R6:T6"/>
    <mergeCell ref="C15:E15"/>
    <mergeCell ref="C16:E16"/>
    <mergeCell ref="A18:A33"/>
    <mergeCell ref="B18:B19"/>
    <mergeCell ref="C18:E18"/>
    <mergeCell ref="C20:E20"/>
    <mergeCell ref="B30:B31"/>
    <mergeCell ref="C30:E30"/>
    <mergeCell ref="C31:E31"/>
    <mergeCell ref="C32:E32"/>
    <mergeCell ref="A10:A17"/>
    <mergeCell ref="B10:B11"/>
    <mergeCell ref="C10:E10"/>
    <mergeCell ref="C12:E12"/>
    <mergeCell ref="B22:B23"/>
    <mergeCell ref="C22:E22"/>
    <mergeCell ref="C24:E24"/>
    <mergeCell ref="B26:B27"/>
    <mergeCell ref="C26:E26"/>
    <mergeCell ref="C28:E28"/>
    <mergeCell ref="C41:E41"/>
    <mergeCell ref="C42:E42"/>
    <mergeCell ref="J42:L42"/>
    <mergeCell ref="B44:B45"/>
    <mergeCell ref="C44:E44"/>
    <mergeCell ref="I44:I45"/>
    <mergeCell ref="C34:G34"/>
    <mergeCell ref="I34:M34"/>
    <mergeCell ref="B36:B37"/>
    <mergeCell ref="C36:E36"/>
    <mergeCell ref="I36:I37"/>
    <mergeCell ref="C38:E38"/>
    <mergeCell ref="J38:L38"/>
    <mergeCell ref="B40:B41"/>
    <mergeCell ref="C40:E40"/>
    <mergeCell ref="A40:A59"/>
    <mergeCell ref="J44:L44"/>
    <mergeCell ref="J48:L48"/>
    <mergeCell ref="J52:L52"/>
    <mergeCell ref="J56:L56"/>
    <mergeCell ref="J40:L40"/>
    <mergeCell ref="B52:B53"/>
    <mergeCell ref="C52:E52"/>
    <mergeCell ref="I52:I53"/>
    <mergeCell ref="C54:E54"/>
    <mergeCell ref="J54:L54"/>
    <mergeCell ref="B56:B57"/>
    <mergeCell ref="C56:E56"/>
    <mergeCell ref="I56:I57"/>
    <mergeCell ref="C46:E46"/>
    <mergeCell ref="J46:L46"/>
    <mergeCell ref="B48:B49"/>
    <mergeCell ref="C48:E48"/>
    <mergeCell ref="I48:I49"/>
    <mergeCell ref="C50:E50"/>
    <mergeCell ref="J50:L50"/>
    <mergeCell ref="C58:E58"/>
    <mergeCell ref="J58:L58"/>
    <mergeCell ref="I40:I41"/>
    <mergeCell ref="A60:A90"/>
    <mergeCell ref="B65:B66"/>
    <mergeCell ref="C65:E65"/>
    <mergeCell ref="I65:I66"/>
    <mergeCell ref="C67:E67"/>
    <mergeCell ref="J67:L67"/>
    <mergeCell ref="B69:B70"/>
    <mergeCell ref="C69:E69"/>
    <mergeCell ref="B61:B62"/>
    <mergeCell ref="C61:E61"/>
    <mergeCell ref="I61:I62"/>
    <mergeCell ref="C63:E63"/>
    <mergeCell ref="J63:L63"/>
    <mergeCell ref="J61:L61"/>
    <mergeCell ref="C75:E75"/>
    <mergeCell ref="J75:L75"/>
    <mergeCell ref="B77:B78"/>
    <mergeCell ref="C77:E77"/>
    <mergeCell ref="I77:I78"/>
    <mergeCell ref="C78:E78"/>
    <mergeCell ref="I69:I70"/>
    <mergeCell ref="C71:E71"/>
    <mergeCell ref="J71:L71"/>
    <mergeCell ref="B73:B74"/>
    <mergeCell ref="C73:E73"/>
    <mergeCell ref="I73:I74"/>
    <mergeCell ref="B85:B86"/>
    <mergeCell ref="C85:E85"/>
    <mergeCell ref="I85:I86"/>
    <mergeCell ref="C87:E87"/>
    <mergeCell ref="C89:E89"/>
    <mergeCell ref="C79:E79"/>
    <mergeCell ref="J79:L79"/>
    <mergeCell ref="B81:B82"/>
    <mergeCell ref="C81:E81"/>
    <mergeCell ref="I81:I82"/>
    <mergeCell ref="C83:E83"/>
    <mergeCell ref="J83:L83"/>
    <mergeCell ref="AB26:AB27"/>
    <mergeCell ref="AC26:AE26"/>
    <mergeCell ref="AC28:AE28"/>
    <mergeCell ref="AB30:AB31"/>
    <mergeCell ref="AC30:AE30"/>
    <mergeCell ref="AC31:AE31"/>
    <mergeCell ref="AC32:AE32"/>
    <mergeCell ref="AB18:AB19"/>
    <mergeCell ref="AC18:AE18"/>
    <mergeCell ref="AC20:AE20"/>
    <mergeCell ref="AB22:AB23"/>
    <mergeCell ref="AC22:AE22"/>
    <mergeCell ref="AC24:AE2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D778-DD54-5B4B-A4A0-39286781E2D3}">
  <dimension ref="A1:BM98"/>
  <sheetViews>
    <sheetView topLeftCell="A18" zoomScaleNormal="100" workbookViewId="0">
      <selection activeCell="C73" sqref="C73:E73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5" max="25" width="12.6640625" bestFit="1" customWidth="1"/>
    <col min="26" max="26" width="12.5" customWidth="1"/>
    <col min="27" max="27" width="5.6640625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W93</f>
        <v>16.762078124999999</v>
      </c>
      <c r="B2" s="3" t="s">
        <v>5</v>
      </c>
      <c r="C2" s="98" t="s">
        <v>1</v>
      </c>
      <c r="D2" s="99"/>
      <c r="E2" s="100"/>
      <c r="F2" s="98" t="s">
        <v>2</v>
      </c>
      <c r="G2" s="99"/>
      <c r="H2" s="100"/>
      <c r="I2" s="98" t="s">
        <v>3</v>
      </c>
      <c r="J2" s="99"/>
      <c r="K2" s="100"/>
      <c r="L2" s="98" t="s">
        <v>42</v>
      </c>
      <c r="M2" s="99"/>
      <c r="N2" s="100"/>
      <c r="O2" s="98" t="s">
        <v>4</v>
      </c>
      <c r="P2" s="99"/>
      <c r="Q2" s="100"/>
      <c r="R2" s="98" t="s">
        <v>40</v>
      </c>
      <c r="S2" s="99"/>
      <c r="T2" s="100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v>72</v>
      </c>
      <c r="D3" s="41">
        <v>72</v>
      </c>
      <c r="E3" s="41">
        <v>6</v>
      </c>
      <c r="F3" s="41">
        <v>72</v>
      </c>
      <c r="G3" s="41">
        <v>72</v>
      </c>
      <c r="H3" s="41">
        <v>6</v>
      </c>
      <c r="I3" s="41">
        <v>72</v>
      </c>
      <c r="J3" s="41">
        <v>72</v>
      </c>
      <c r="K3" s="41">
        <v>6</v>
      </c>
      <c r="L3" s="41">
        <v>72</v>
      </c>
      <c r="M3" s="41">
        <v>72</v>
      </c>
      <c r="N3" s="41">
        <v>1</v>
      </c>
      <c r="O3" s="41">
        <v>72</v>
      </c>
      <c r="P3" s="41">
        <v>72</v>
      </c>
      <c r="Q3" s="41">
        <v>1</v>
      </c>
      <c r="R3" s="41">
        <v>72</v>
      </c>
      <c r="S3" s="41">
        <v>72</v>
      </c>
      <c r="T3" s="41">
        <v>4</v>
      </c>
      <c r="U3" s="40"/>
    </row>
    <row r="4" spans="1:31" x14ac:dyDescent="0.2">
      <c r="A4" s="88" t="s">
        <v>0</v>
      </c>
      <c r="B4" s="91" t="s">
        <v>7</v>
      </c>
      <c r="C4" s="93" t="s">
        <v>8</v>
      </c>
      <c r="D4" s="93"/>
      <c r="E4" s="94"/>
      <c r="F4" s="93" t="s">
        <v>8</v>
      </c>
      <c r="G4" s="93"/>
      <c r="H4" s="94"/>
      <c r="I4" s="93" t="s">
        <v>8</v>
      </c>
      <c r="J4" s="93"/>
      <c r="K4" s="94"/>
      <c r="L4" s="93" t="s">
        <v>8</v>
      </c>
      <c r="M4" s="93"/>
      <c r="N4" s="94"/>
      <c r="O4" s="93" t="s">
        <v>8</v>
      </c>
      <c r="P4" s="93"/>
      <c r="Q4" s="94"/>
      <c r="R4" s="93" t="s">
        <v>8</v>
      </c>
      <c r="S4" s="93"/>
      <c r="T4" s="109"/>
      <c r="U4" s="40"/>
      <c r="X4">
        <f>SUM(Z4:AE4)</f>
        <v>1366</v>
      </c>
      <c r="Z4">
        <f>E3*E5*C5*C5+E5</f>
        <v>880</v>
      </c>
      <c r="AA4">
        <f>H3*H5*F5*F5+H5</f>
        <v>440</v>
      </c>
      <c r="AB4">
        <f>K3*K5*I5*I5+K5</f>
        <v>28</v>
      </c>
      <c r="AC4">
        <f>N3*N5*L5*L5+N5</f>
        <v>4</v>
      </c>
      <c r="AD4">
        <f>Q3*Q5*O5*O5+Q5</f>
        <v>4</v>
      </c>
      <c r="AE4">
        <f>T3*T5*R5*R5+T5</f>
        <v>10</v>
      </c>
    </row>
    <row r="5" spans="1:31" x14ac:dyDescent="0.2">
      <c r="A5" s="89"/>
      <c r="B5" s="92"/>
      <c r="C5" s="6">
        <v>3</v>
      </c>
      <c r="D5" s="6">
        <v>1</v>
      </c>
      <c r="E5" s="4">
        <f>N15</f>
        <v>16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9"/>
      <c r="B6" s="34" t="s">
        <v>9</v>
      </c>
      <c r="C6" s="110">
        <f>C7*D7*E7*C5*C5*E3</f>
        <v>4478976</v>
      </c>
      <c r="D6" s="110"/>
      <c r="E6" s="110"/>
      <c r="F6" s="110">
        <f t="shared" ref="F6" si="0">F7*G7*H7*F5*F5*H3</f>
        <v>2239488</v>
      </c>
      <c r="G6" s="110"/>
      <c r="H6" s="110"/>
      <c r="I6" s="110">
        <f t="shared" ref="I6" si="1">I7*J7*K7*I5*I5*K3</f>
        <v>124416</v>
      </c>
      <c r="J6" s="110"/>
      <c r="K6" s="110"/>
      <c r="L6" s="110">
        <f t="shared" ref="L6" si="2">L7*M7*N7*L5*L5*N3</f>
        <v>10368</v>
      </c>
      <c r="M6" s="110"/>
      <c r="N6" s="110"/>
      <c r="O6" s="110">
        <f t="shared" ref="O6" si="3">O7*P7*Q7*O5*O5*Q3</f>
        <v>10368</v>
      </c>
      <c r="P6" s="110"/>
      <c r="Q6" s="110"/>
      <c r="R6" s="110">
        <f t="shared" ref="R6" si="4">R7*S7*T7*R5*R5*T3</f>
        <v>41472</v>
      </c>
      <c r="S6" s="110"/>
      <c r="T6" s="111"/>
      <c r="U6" s="40"/>
      <c r="V6" s="18">
        <f>SUM(C6:T6)</f>
        <v>6905088</v>
      </c>
      <c r="W6" s="12">
        <f>V6</f>
        <v>6905088</v>
      </c>
      <c r="X6"/>
    </row>
    <row r="7" spans="1:31" x14ac:dyDescent="0.2">
      <c r="A7" s="89"/>
      <c r="B7" s="4" t="s">
        <v>10</v>
      </c>
      <c r="C7" s="4">
        <f>C3/D5</f>
        <v>72</v>
      </c>
      <c r="D7" s="4">
        <f>D3/D5</f>
        <v>72</v>
      </c>
      <c r="E7" s="4">
        <f>E5</f>
        <v>16</v>
      </c>
      <c r="F7" s="4">
        <f>F3/G5</f>
        <v>72</v>
      </c>
      <c r="G7" s="4">
        <f>G3/G5</f>
        <v>72</v>
      </c>
      <c r="H7" s="4">
        <f>H5</f>
        <v>8</v>
      </c>
      <c r="I7" s="4">
        <f>I3/J5</f>
        <v>72</v>
      </c>
      <c r="J7" s="4">
        <f>J3/J5</f>
        <v>72</v>
      </c>
      <c r="K7" s="4">
        <f>K5</f>
        <v>4</v>
      </c>
      <c r="L7" s="4">
        <f>L3/M5</f>
        <v>72</v>
      </c>
      <c r="M7" s="4">
        <f>M3/M5</f>
        <v>72</v>
      </c>
      <c r="N7" s="4">
        <f>N5</f>
        <v>2</v>
      </c>
      <c r="O7" s="4">
        <f>O3/P5</f>
        <v>72</v>
      </c>
      <c r="P7" s="4">
        <f>P3/P5</f>
        <v>72</v>
      </c>
      <c r="Q7" s="4">
        <f>Q5</f>
        <v>2</v>
      </c>
      <c r="R7" s="4">
        <f>R3/S5</f>
        <v>72</v>
      </c>
      <c r="S7" s="4">
        <f>S3/S5</f>
        <v>72</v>
      </c>
      <c r="T7" s="42">
        <f>T5</f>
        <v>2</v>
      </c>
      <c r="U7" s="40">
        <f>(C7*D7*E7+F7*G7*H7+I7*J7*K7+L7*M7*N7+O7*P7*Q7+R7*S7*T7)</f>
        <v>176256</v>
      </c>
      <c r="X7"/>
    </row>
    <row r="8" spans="1:31" x14ac:dyDescent="0.2">
      <c r="A8" s="89"/>
      <c r="B8" s="26" t="s">
        <v>7</v>
      </c>
      <c r="C8" s="95" t="s">
        <v>11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7"/>
      <c r="U8" s="40"/>
      <c r="X8"/>
    </row>
    <row r="9" spans="1:31" ht="16" thickBot="1" x14ac:dyDescent="0.25">
      <c r="A9" s="90"/>
      <c r="B9" s="43" t="s">
        <v>10</v>
      </c>
      <c r="C9" s="43">
        <f>C7</f>
        <v>72</v>
      </c>
      <c r="D9" s="43">
        <f>D7</f>
        <v>72</v>
      </c>
      <c r="E9" s="43">
        <f>E7+H7+K7+N7+Q7+T7</f>
        <v>34</v>
      </c>
      <c r="F9" s="44">
        <f>E9/16</f>
        <v>2.125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8" t="s">
        <v>13</v>
      </c>
      <c r="B10" s="91" t="s">
        <v>7</v>
      </c>
      <c r="C10" s="93" t="s">
        <v>8</v>
      </c>
      <c r="D10" s="93"/>
      <c r="E10" s="109"/>
      <c r="U10" s="40"/>
      <c r="X10">
        <f>E9*E11*C11*C11+E11</f>
        <v>2240</v>
      </c>
    </row>
    <row r="11" spans="1:31" x14ac:dyDescent="0.2">
      <c r="A11" s="89"/>
      <c r="B11" s="92"/>
      <c r="C11" s="6">
        <v>1</v>
      </c>
      <c r="D11" s="6">
        <v>1</v>
      </c>
      <c r="E11" s="42">
        <f>N20</f>
        <v>64</v>
      </c>
      <c r="U11" s="40"/>
    </row>
    <row r="12" spans="1:31" x14ac:dyDescent="0.2">
      <c r="A12" s="89"/>
      <c r="B12" s="34" t="s">
        <v>9</v>
      </c>
      <c r="C12" s="110">
        <f>C13*D13*E13*C11*C11*E9</f>
        <v>11280384</v>
      </c>
      <c r="D12" s="110"/>
      <c r="E12" s="111"/>
      <c r="O12" s="101" t="s">
        <v>33</v>
      </c>
      <c r="P12" s="101"/>
      <c r="Q12" s="102"/>
      <c r="U12" s="40"/>
      <c r="V12" s="18">
        <f>SUM(C12:R12)</f>
        <v>11280384</v>
      </c>
    </row>
    <row r="13" spans="1:31" x14ac:dyDescent="0.2">
      <c r="A13" s="89"/>
      <c r="B13" s="4" t="s">
        <v>10</v>
      </c>
      <c r="C13" s="4">
        <f>C9/D11</f>
        <v>72</v>
      </c>
      <c r="D13" s="4">
        <f>D9/D11</f>
        <v>72</v>
      </c>
      <c r="E13" s="42">
        <f>E11</f>
        <v>64</v>
      </c>
      <c r="O13" s="103" t="s">
        <v>34</v>
      </c>
      <c r="P13" s="103"/>
      <c r="Q13" s="104"/>
      <c r="U13" s="40">
        <f>(C13*D13*E13+F13*G13*H13+I13*J13*K13)</f>
        <v>331776</v>
      </c>
      <c r="X13"/>
    </row>
    <row r="14" spans="1:31" x14ac:dyDescent="0.2">
      <c r="A14" s="89"/>
      <c r="B14" s="105" t="s">
        <v>7</v>
      </c>
      <c r="C14" s="106" t="s">
        <v>24</v>
      </c>
      <c r="D14" s="106"/>
      <c r="E14" s="107"/>
      <c r="M14" s="95" t="s">
        <v>44</v>
      </c>
      <c r="N14" s="108"/>
      <c r="Q14" s="95" t="s">
        <v>45</v>
      </c>
      <c r="R14" s="96"/>
      <c r="S14" s="108"/>
      <c r="U14" s="40"/>
      <c r="X14" s="82">
        <v>1</v>
      </c>
    </row>
    <row r="15" spans="1:31" x14ac:dyDescent="0.2">
      <c r="A15" s="89"/>
      <c r="B15" s="92"/>
      <c r="C15" s="95"/>
      <c r="D15" s="96"/>
      <c r="E15" s="97"/>
      <c r="M15" t="s">
        <v>46</v>
      </c>
      <c r="N15" s="48">
        <v>16</v>
      </c>
      <c r="R15" s="2" t="s">
        <v>47</v>
      </c>
      <c r="S15" s="2" t="s">
        <v>48</v>
      </c>
      <c r="U15" s="40"/>
      <c r="X15"/>
    </row>
    <row r="16" spans="1:31" x14ac:dyDescent="0.2">
      <c r="A16" s="89"/>
      <c r="B16" s="34" t="s">
        <v>9</v>
      </c>
      <c r="C16" s="110">
        <f>C17*D17*E17</f>
        <v>331776</v>
      </c>
      <c r="D16" s="110"/>
      <c r="E16" s="111"/>
      <c r="M16" t="s">
        <v>49</v>
      </c>
      <c r="N16" s="15">
        <v>8</v>
      </c>
      <c r="Q16" s="49" t="s">
        <v>50</v>
      </c>
      <c r="R16" s="15">
        <v>14</v>
      </c>
      <c r="S16" s="15">
        <v>4</v>
      </c>
      <c r="U16" s="40"/>
      <c r="V16" s="18">
        <f>SUM(C16:L16)</f>
        <v>331776</v>
      </c>
      <c r="X16"/>
    </row>
    <row r="17" spans="1:31" ht="16" thickBot="1" x14ac:dyDescent="0.25">
      <c r="A17" s="90"/>
      <c r="B17" s="43" t="s">
        <v>10</v>
      </c>
      <c r="C17" s="43">
        <f>C13</f>
        <v>72</v>
      </c>
      <c r="D17" s="43">
        <f>D13</f>
        <v>72</v>
      </c>
      <c r="E17" s="50">
        <f>E13</f>
        <v>64</v>
      </c>
      <c r="M17" t="s">
        <v>51</v>
      </c>
      <c r="N17" s="15">
        <v>4</v>
      </c>
      <c r="Q17" s="49" t="s">
        <v>26</v>
      </c>
      <c r="R17" s="15">
        <v>32</v>
      </c>
      <c r="S17" s="15">
        <v>32</v>
      </c>
      <c r="U17" s="40">
        <f>(C17*D17*E17+F17*G17*H17+I17*J17*K17)</f>
        <v>331776</v>
      </c>
      <c r="X17"/>
    </row>
    <row r="18" spans="1:31" x14ac:dyDescent="0.2">
      <c r="A18" s="88" t="s">
        <v>12</v>
      </c>
      <c r="B18" s="91" t="s">
        <v>7</v>
      </c>
      <c r="C18" s="125" t="s">
        <v>59</v>
      </c>
      <c r="D18" s="125"/>
      <c r="E18" s="125"/>
      <c r="M18" t="s">
        <v>52</v>
      </c>
      <c r="N18" s="15">
        <v>2</v>
      </c>
      <c r="Q18" s="49" t="s">
        <v>27</v>
      </c>
      <c r="R18" s="15">
        <v>144</v>
      </c>
      <c r="S18" s="15">
        <v>128</v>
      </c>
      <c r="U18" s="40"/>
      <c r="X18">
        <f>E17*E19*C19/N20+E17</f>
        <v>256</v>
      </c>
      <c r="AB18" s="91" t="s">
        <v>7</v>
      </c>
      <c r="AC18" s="125" t="s">
        <v>59</v>
      </c>
      <c r="AD18" s="125"/>
      <c r="AE18" s="125"/>
    </row>
    <row r="19" spans="1:31" x14ac:dyDescent="0.2">
      <c r="A19" s="89"/>
      <c r="B19" s="92"/>
      <c r="C19" s="6">
        <v>3</v>
      </c>
      <c r="D19" s="6">
        <v>2</v>
      </c>
      <c r="E19" s="51">
        <f>R17+S17</f>
        <v>64</v>
      </c>
      <c r="M19" t="s">
        <v>53</v>
      </c>
      <c r="N19" s="15">
        <v>2</v>
      </c>
      <c r="Q19" s="49" t="s">
        <v>39</v>
      </c>
      <c r="R19" s="15">
        <v>32</v>
      </c>
      <c r="S19" s="15">
        <v>32</v>
      </c>
      <c r="U19" s="40"/>
      <c r="X19"/>
      <c r="AB19" s="92"/>
      <c r="AC19" s="6">
        <v>3</v>
      </c>
      <c r="AD19" s="6">
        <v>1</v>
      </c>
      <c r="AE19" s="51">
        <f>R21</f>
        <v>4</v>
      </c>
    </row>
    <row r="20" spans="1:31" x14ac:dyDescent="0.2">
      <c r="A20" s="89"/>
      <c r="B20" s="34" t="s">
        <v>9</v>
      </c>
      <c r="C20" s="110">
        <f>C21*D21*E21*C19*E17/N20</f>
        <v>497664</v>
      </c>
      <c r="D20" s="110"/>
      <c r="E20" s="111"/>
      <c r="M20" t="s">
        <v>54</v>
      </c>
      <c r="N20" s="15">
        <v>64</v>
      </c>
      <c r="Q20" s="52"/>
      <c r="R20" s="53"/>
      <c r="S20" s="53"/>
      <c r="U20" s="40"/>
      <c r="V20" s="18">
        <f>SUM(C20:L20)</f>
        <v>497664</v>
      </c>
      <c r="X20"/>
      <c r="AB20" s="34" t="s">
        <v>9</v>
      </c>
      <c r="AC20" s="110" t="e">
        <f>AC21*AD21*AE21*AC19*E17/AN20</f>
        <v>#DIV/0!</v>
      </c>
      <c r="AD20" s="110"/>
      <c r="AE20" s="111"/>
    </row>
    <row r="21" spans="1:31" x14ac:dyDescent="0.2">
      <c r="A21" s="89"/>
      <c r="B21" s="4" t="s">
        <v>10</v>
      </c>
      <c r="C21" s="4">
        <f>C17/D19</f>
        <v>36</v>
      </c>
      <c r="D21" s="4">
        <f>D17</f>
        <v>72</v>
      </c>
      <c r="E21" s="42">
        <f>E19</f>
        <v>64</v>
      </c>
      <c r="Q21" s="52" t="s">
        <v>68</v>
      </c>
      <c r="R21" s="53">
        <v>4</v>
      </c>
      <c r="U21" s="40">
        <f>(C21*D21*E21+F21*G21*H21+I21*J21*K21+L21*M21*N21)</f>
        <v>165888</v>
      </c>
      <c r="X21"/>
      <c r="AB21" s="4" t="s">
        <v>10</v>
      </c>
      <c r="AC21" s="4">
        <f>AC17/AD19</f>
        <v>0</v>
      </c>
      <c r="AD21" s="4">
        <f>AD17</f>
        <v>0</v>
      </c>
      <c r="AE21" s="42">
        <f>AE19</f>
        <v>4</v>
      </c>
    </row>
    <row r="22" spans="1:31" x14ac:dyDescent="0.2">
      <c r="A22" s="89"/>
      <c r="B22" s="112" t="s">
        <v>7</v>
      </c>
      <c r="C22" s="125" t="s">
        <v>59</v>
      </c>
      <c r="D22" s="125"/>
      <c r="E22" s="125"/>
      <c r="U22" s="40"/>
      <c r="X22">
        <f>E21*E23*C23/N20+E21</f>
        <v>256</v>
      </c>
      <c r="AB22" s="112" t="s">
        <v>7</v>
      </c>
      <c r="AC22" s="125" t="s">
        <v>59</v>
      </c>
      <c r="AD22" s="125"/>
      <c r="AE22" s="125"/>
    </row>
    <row r="23" spans="1:31" x14ac:dyDescent="0.2">
      <c r="A23" s="89"/>
      <c r="B23" s="113"/>
      <c r="C23" s="6">
        <v>3</v>
      </c>
      <c r="D23" s="6">
        <v>2</v>
      </c>
      <c r="E23" s="42">
        <f>E21</f>
        <v>64</v>
      </c>
      <c r="U23" s="40"/>
      <c r="X23"/>
      <c r="AB23" s="113"/>
      <c r="AC23" s="6">
        <v>3</v>
      </c>
      <c r="AD23" s="6">
        <v>1</v>
      </c>
      <c r="AE23" s="42">
        <f>AE21</f>
        <v>4</v>
      </c>
    </row>
    <row r="24" spans="1:31" x14ac:dyDescent="0.2">
      <c r="A24" s="89"/>
      <c r="B24" s="61" t="s">
        <v>9</v>
      </c>
      <c r="C24" s="110">
        <f>C25*D25*E25*C23*E21/N20</f>
        <v>248832</v>
      </c>
      <c r="D24" s="110"/>
      <c r="E24" s="111"/>
      <c r="U24" s="40"/>
      <c r="V24" s="18">
        <f>SUM(C24:L24)</f>
        <v>248832</v>
      </c>
      <c r="X24"/>
      <c r="AB24" s="61" t="s">
        <v>9</v>
      </c>
      <c r="AC24" s="110" t="e">
        <f>AC25*AD25*AE25*AC23*AE21/AN20</f>
        <v>#DIV/0!</v>
      </c>
      <c r="AD24" s="110"/>
      <c r="AE24" s="111"/>
    </row>
    <row r="25" spans="1:31" x14ac:dyDescent="0.2">
      <c r="A25" s="89"/>
      <c r="B25" s="56" t="s">
        <v>10</v>
      </c>
      <c r="C25" s="4">
        <f>C21</f>
        <v>36</v>
      </c>
      <c r="D25" s="4">
        <f>D21/D23</f>
        <v>36</v>
      </c>
      <c r="E25" s="42">
        <f>E23</f>
        <v>64</v>
      </c>
      <c r="U25" s="40"/>
      <c r="X25"/>
      <c r="AB25" s="56" t="s">
        <v>10</v>
      </c>
      <c r="AC25" s="4">
        <f>AC21</f>
        <v>0</v>
      </c>
      <c r="AD25" s="4">
        <f>AD21/AD23</f>
        <v>0</v>
      </c>
      <c r="AE25" s="42">
        <f>AE23</f>
        <v>4</v>
      </c>
    </row>
    <row r="26" spans="1:31" x14ac:dyDescent="0.2">
      <c r="A26" s="89"/>
      <c r="B26" s="112" t="s">
        <v>7</v>
      </c>
      <c r="C26" s="125" t="s">
        <v>8</v>
      </c>
      <c r="D26" s="125"/>
      <c r="E26" s="125"/>
      <c r="U26" s="40"/>
      <c r="X26">
        <f>E25*E27*C27*C27+E27</f>
        <v>4160</v>
      </c>
      <c r="AB26" s="112" t="s">
        <v>7</v>
      </c>
      <c r="AC26" s="125" t="s">
        <v>8</v>
      </c>
      <c r="AD26" s="125"/>
      <c r="AE26" s="125"/>
    </row>
    <row r="27" spans="1:31" x14ac:dyDescent="0.2">
      <c r="A27" s="89"/>
      <c r="B27" s="113"/>
      <c r="C27" s="6">
        <v>1</v>
      </c>
      <c r="D27" s="6">
        <v>1</v>
      </c>
      <c r="E27" s="42">
        <f>E25</f>
        <v>64</v>
      </c>
      <c r="U27" s="40"/>
      <c r="X27"/>
      <c r="AB27" s="113"/>
      <c r="AC27" s="6">
        <v>1</v>
      </c>
      <c r="AD27" s="6">
        <v>1</v>
      </c>
      <c r="AE27" s="42">
        <f>AE25</f>
        <v>4</v>
      </c>
    </row>
    <row r="28" spans="1:31" x14ac:dyDescent="0.2">
      <c r="A28" s="89"/>
      <c r="B28" s="61" t="s">
        <v>9</v>
      </c>
      <c r="C28" s="110">
        <f>C29*D29*E29*C27*C27*E25</f>
        <v>5308416</v>
      </c>
      <c r="D28" s="110"/>
      <c r="E28" s="111"/>
      <c r="U28" s="40"/>
      <c r="V28" s="18">
        <f>SUM(C28:L28)</f>
        <v>5308416</v>
      </c>
      <c r="X28"/>
      <c r="AB28" s="61" t="s">
        <v>9</v>
      </c>
      <c r="AC28" s="110">
        <f>AC29*AD29*AE29*AC27*AC27*AE25</f>
        <v>0</v>
      </c>
      <c r="AD28" s="110"/>
      <c r="AE28" s="111"/>
    </row>
    <row r="29" spans="1:31" x14ac:dyDescent="0.2">
      <c r="A29" s="89"/>
      <c r="B29" s="56" t="s">
        <v>10</v>
      </c>
      <c r="C29" s="4">
        <f>C25/D27</f>
        <v>36</v>
      </c>
      <c r="D29" s="4">
        <f>D25/D27</f>
        <v>36</v>
      </c>
      <c r="E29" s="4">
        <f>E27</f>
        <v>64</v>
      </c>
      <c r="U29" s="40"/>
      <c r="X29"/>
      <c r="AB29" s="56" t="s">
        <v>10</v>
      </c>
      <c r="AC29" s="4">
        <f>AC25/AD27</f>
        <v>0</v>
      </c>
      <c r="AD29" s="4">
        <f>AD25/AD27</f>
        <v>0</v>
      </c>
      <c r="AE29" s="4">
        <f>AE27</f>
        <v>4</v>
      </c>
    </row>
    <row r="30" spans="1:31" x14ac:dyDescent="0.2">
      <c r="A30" s="89"/>
      <c r="B30" s="105" t="s">
        <v>7</v>
      </c>
      <c r="C30" s="106" t="s">
        <v>24</v>
      </c>
      <c r="D30" s="106"/>
      <c r="E30" s="107"/>
      <c r="U30" s="40"/>
      <c r="X30">
        <v>1</v>
      </c>
      <c r="AB30" s="105" t="s">
        <v>7</v>
      </c>
      <c r="AC30" s="106" t="s">
        <v>24</v>
      </c>
      <c r="AD30" s="106"/>
      <c r="AE30" s="107"/>
    </row>
    <row r="31" spans="1:31" x14ac:dyDescent="0.2">
      <c r="A31" s="89"/>
      <c r="B31" s="92"/>
      <c r="C31" s="95"/>
      <c r="D31" s="96"/>
      <c r="E31" s="97"/>
      <c r="U31" s="40"/>
      <c r="X31"/>
      <c r="AB31" s="92"/>
      <c r="AC31" s="95"/>
      <c r="AD31" s="96"/>
      <c r="AE31" s="97"/>
    </row>
    <row r="32" spans="1:31" x14ac:dyDescent="0.2">
      <c r="A32" s="89"/>
      <c r="B32" s="34" t="s">
        <v>9</v>
      </c>
      <c r="C32" s="110">
        <f>C33*D33*E33</f>
        <v>82944</v>
      </c>
      <c r="D32" s="110"/>
      <c r="E32" s="111"/>
      <c r="U32" s="40"/>
      <c r="V32" s="18">
        <f>SUM(C32:T32)</f>
        <v>82944</v>
      </c>
      <c r="W32" s="24" t="s">
        <v>36</v>
      </c>
      <c r="X32"/>
      <c r="AB32" s="34" t="s">
        <v>9</v>
      </c>
      <c r="AC32" s="110">
        <f>AC33*AD33*AE33</f>
        <v>0</v>
      </c>
      <c r="AD32" s="110"/>
      <c r="AE32" s="111"/>
    </row>
    <row r="33" spans="1:65" ht="16" thickBot="1" x14ac:dyDescent="0.25">
      <c r="A33" s="90"/>
      <c r="B33" s="41" t="s">
        <v>10</v>
      </c>
      <c r="C33" s="41">
        <f>C29</f>
        <v>36</v>
      </c>
      <c r="D33" s="41">
        <f>D29</f>
        <v>36</v>
      </c>
      <c r="E33" s="54">
        <f>E21</f>
        <v>64</v>
      </c>
      <c r="H33" s="13"/>
      <c r="O33" s="13"/>
      <c r="P33" s="13"/>
      <c r="Q33" s="13"/>
      <c r="R33" s="13"/>
      <c r="S33" s="13"/>
      <c r="T33" s="13"/>
      <c r="U33" s="40">
        <f>(C33*D33*E33+F33*G33*H33+I33*J33*K33+L33*M33*N33)</f>
        <v>82944</v>
      </c>
      <c r="V33" s="20"/>
      <c r="W33" s="14">
        <f>V12+V16+V20+V32+V24+V28</f>
        <v>17750016</v>
      </c>
      <c r="X33"/>
      <c r="Y33" s="81"/>
      <c r="AB33" s="41" t="s">
        <v>10</v>
      </c>
      <c r="AC33" s="41">
        <f>AC29</f>
        <v>0</v>
      </c>
      <c r="AD33" s="41">
        <f>AD29</f>
        <v>0</v>
      </c>
      <c r="AE33" s="54">
        <f>AE21</f>
        <v>4</v>
      </c>
    </row>
    <row r="34" spans="1:65" ht="15" customHeight="1" x14ac:dyDescent="0.2">
      <c r="A34" s="83"/>
      <c r="B34" s="55" t="s">
        <v>7</v>
      </c>
      <c r="C34" s="120" t="s">
        <v>55</v>
      </c>
      <c r="D34" s="121"/>
      <c r="E34" s="121"/>
      <c r="F34" s="121"/>
      <c r="G34" s="122"/>
      <c r="I34" s="123" t="s">
        <v>56</v>
      </c>
      <c r="J34" s="121"/>
      <c r="K34" s="121"/>
      <c r="L34" s="121"/>
      <c r="M34" s="121"/>
      <c r="N34" s="21"/>
      <c r="P34" t="s">
        <v>61</v>
      </c>
      <c r="R34" t="s">
        <v>62</v>
      </c>
      <c r="U34" s="40"/>
      <c r="X34"/>
    </row>
    <row r="35" spans="1:65" ht="15" customHeight="1" x14ac:dyDescent="0.2">
      <c r="A35" s="83"/>
      <c r="B35" s="56" t="s">
        <v>10</v>
      </c>
      <c r="C35" s="4">
        <f>C33</f>
        <v>36</v>
      </c>
      <c r="D35" s="4">
        <f>D33</f>
        <v>36</v>
      </c>
      <c r="E35" s="4">
        <f>R17</f>
        <v>32</v>
      </c>
      <c r="F35" s="57" t="s">
        <v>57</v>
      </c>
      <c r="G35" s="58" t="s">
        <v>58</v>
      </c>
      <c r="I35" s="56" t="s">
        <v>10</v>
      </c>
      <c r="J35" s="4">
        <f>C33</f>
        <v>36</v>
      </c>
      <c r="K35" s="4">
        <f>D33</f>
        <v>36</v>
      </c>
      <c r="L35" s="4">
        <f>S17</f>
        <v>32</v>
      </c>
      <c r="M35" s="57" t="s">
        <v>57</v>
      </c>
      <c r="N35" s="58" t="s">
        <v>58</v>
      </c>
      <c r="U35" s="40">
        <f>(C35*D35*E35*H35+J35*K35+L35)</f>
        <v>1328</v>
      </c>
      <c r="X35"/>
    </row>
    <row r="36" spans="1:65" x14ac:dyDescent="0.2">
      <c r="A36" s="83"/>
      <c r="B36" s="112" t="s">
        <v>7</v>
      </c>
      <c r="C36" s="117" t="s">
        <v>8</v>
      </c>
      <c r="D36" s="117"/>
      <c r="E36" s="118"/>
      <c r="F36" s="59"/>
      <c r="G36" s="58"/>
      <c r="I36" s="112" t="s">
        <v>7</v>
      </c>
      <c r="J36" s="60" t="s">
        <v>8</v>
      </c>
      <c r="K36" s="30"/>
      <c r="L36" s="31"/>
      <c r="M36" s="59"/>
      <c r="N36" s="58"/>
      <c r="P36">
        <f>E35*E37*C37*C37+E37</f>
        <v>4752</v>
      </c>
      <c r="R36">
        <f>L35*L37*J37*J37+L37</f>
        <v>4224</v>
      </c>
      <c r="U36" s="40"/>
      <c r="X36">
        <f>SUM(P36,R36)</f>
        <v>8976</v>
      </c>
    </row>
    <row r="37" spans="1:65" x14ac:dyDescent="0.2">
      <c r="A37" s="83"/>
      <c r="B37" s="113"/>
      <c r="C37" s="6">
        <v>1</v>
      </c>
      <c r="D37" s="6">
        <v>1</v>
      </c>
      <c r="E37" s="23">
        <f>R18</f>
        <v>144</v>
      </c>
      <c r="F37" s="59"/>
      <c r="G37" s="58"/>
      <c r="I37" s="113"/>
      <c r="J37" s="6">
        <v>1</v>
      </c>
      <c r="K37" s="6">
        <v>1</v>
      </c>
      <c r="L37" s="23">
        <f>S18</f>
        <v>128</v>
      </c>
      <c r="M37" s="59"/>
      <c r="N37" s="58"/>
      <c r="U37" s="40"/>
      <c r="X37"/>
    </row>
    <row r="38" spans="1:65" x14ac:dyDescent="0.2">
      <c r="A38" s="83"/>
      <c r="B38" s="61" t="s">
        <v>9</v>
      </c>
      <c r="C38" s="110">
        <f>C39*D39*E39*C37*C37*E35</f>
        <v>5971968</v>
      </c>
      <c r="D38" s="110"/>
      <c r="E38" s="110"/>
      <c r="F38" s="59">
        <f>C38</f>
        <v>5971968</v>
      </c>
      <c r="G38" s="58"/>
      <c r="I38" s="61" t="s">
        <v>9</v>
      </c>
      <c r="J38" s="114">
        <f>J39*K39*L39*J37*J37*L35</f>
        <v>5308416</v>
      </c>
      <c r="K38" s="115"/>
      <c r="L38" s="116"/>
      <c r="M38" s="59">
        <f>J38</f>
        <v>5308416</v>
      </c>
      <c r="N38" s="58"/>
      <c r="U38" s="40"/>
      <c r="V38" s="18">
        <f>SUM(F38,M38)</f>
        <v>11280384</v>
      </c>
    </row>
    <row r="39" spans="1:65" ht="16" thickBot="1" x14ac:dyDescent="0.25">
      <c r="A39" s="84"/>
      <c r="B39" s="64" t="s">
        <v>10</v>
      </c>
      <c r="C39" s="43">
        <f>C35/D37</f>
        <v>36</v>
      </c>
      <c r="D39" s="43">
        <f>D35/D37</f>
        <v>36</v>
      </c>
      <c r="E39" s="43">
        <f>E37</f>
        <v>144</v>
      </c>
      <c r="F39" s="85"/>
      <c r="G39" s="46"/>
      <c r="I39" s="64" t="s">
        <v>10</v>
      </c>
      <c r="J39" s="43">
        <f>J35/K37</f>
        <v>36</v>
      </c>
      <c r="K39" s="43">
        <f>K35/K37</f>
        <v>36</v>
      </c>
      <c r="L39" s="43">
        <f>L37</f>
        <v>128</v>
      </c>
      <c r="M39" s="85"/>
      <c r="N39" s="46"/>
      <c r="P39" s="45"/>
      <c r="Q39" s="45"/>
      <c r="R39" s="45"/>
      <c r="U39" s="40">
        <f>(C39*D39*E39*H39+J39*K39+L39)</f>
        <v>1424</v>
      </c>
    </row>
    <row r="40" spans="1:65" x14ac:dyDescent="0.2">
      <c r="A40" s="136" t="s">
        <v>14</v>
      </c>
      <c r="B40" s="142" t="s">
        <v>7</v>
      </c>
      <c r="C40" s="143" t="s">
        <v>24</v>
      </c>
      <c r="D40" s="143"/>
      <c r="E40" s="144"/>
      <c r="F40" s="59"/>
      <c r="G40" s="58"/>
      <c r="I40" s="142" t="s">
        <v>7</v>
      </c>
      <c r="J40" s="139" t="s">
        <v>24</v>
      </c>
      <c r="K40" s="140"/>
      <c r="L40" s="141"/>
      <c r="M40" s="59"/>
      <c r="N40" s="58"/>
      <c r="P40">
        <v>1</v>
      </c>
      <c r="R40">
        <v>1</v>
      </c>
      <c r="U40" s="40"/>
    </row>
    <row r="41" spans="1:65" s="9" customFormat="1" x14ac:dyDescent="0.2">
      <c r="A41" s="137"/>
      <c r="B41" s="113"/>
      <c r="C41" s="95"/>
      <c r="D41" s="96"/>
      <c r="E41" s="108"/>
      <c r="F41" s="59"/>
      <c r="G41" s="58"/>
      <c r="H41"/>
      <c r="I41" s="113"/>
      <c r="J41" s="35"/>
      <c r="K41" s="36"/>
      <c r="L41" s="37"/>
      <c r="M41" s="59"/>
      <c r="N41" s="58"/>
      <c r="O41"/>
      <c r="P41"/>
      <c r="Q41"/>
      <c r="R41"/>
      <c r="S41"/>
      <c r="T41"/>
      <c r="U41" s="40"/>
      <c r="V41" s="18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</row>
    <row r="42" spans="1:65" s="9" customFormat="1" x14ac:dyDescent="0.2">
      <c r="A42" s="137"/>
      <c r="B42" s="61" t="s">
        <v>9</v>
      </c>
      <c r="C42" s="110">
        <f>C43*D43*E43</f>
        <v>186624</v>
      </c>
      <c r="D42" s="110"/>
      <c r="E42" s="110"/>
      <c r="F42" s="59">
        <f>C42</f>
        <v>186624</v>
      </c>
      <c r="G42" s="58"/>
      <c r="H42"/>
      <c r="I42" s="61" t="s">
        <v>9</v>
      </c>
      <c r="J42" s="114">
        <f>J43*K43*L43</f>
        <v>165888</v>
      </c>
      <c r="K42" s="115"/>
      <c r="L42" s="116"/>
      <c r="M42" s="59">
        <f>J42</f>
        <v>165888</v>
      </c>
      <c r="N42" s="58"/>
      <c r="O42"/>
      <c r="P42"/>
      <c r="Q42"/>
      <c r="R42"/>
      <c r="S42"/>
      <c r="T42"/>
      <c r="U42" s="40"/>
      <c r="V42" s="18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</row>
    <row r="43" spans="1:65" s="9" customFormat="1" x14ac:dyDescent="0.2">
      <c r="A43" s="137"/>
      <c r="B43" s="56" t="s">
        <v>10</v>
      </c>
      <c r="C43" s="7">
        <f>C39</f>
        <v>36</v>
      </c>
      <c r="D43" s="7">
        <f>D39</f>
        <v>36</v>
      </c>
      <c r="E43" s="7">
        <f>E39</f>
        <v>144</v>
      </c>
      <c r="F43"/>
      <c r="G43" s="58"/>
      <c r="H43"/>
      <c r="I43" s="56" t="s">
        <v>10</v>
      </c>
      <c r="J43" s="7">
        <f>J39</f>
        <v>36</v>
      </c>
      <c r="K43" s="7">
        <f>K39</f>
        <v>36</v>
      </c>
      <c r="L43" s="7">
        <f>L39</f>
        <v>128</v>
      </c>
      <c r="M43"/>
      <c r="N43" s="58"/>
      <c r="O43"/>
      <c r="P43"/>
      <c r="Q43"/>
      <c r="R43"/>
      <c r="S43"/>
      <c r="T43"/>
      <c r="U43" s="40">
        <f>(C43*D43*E43*H43+J43*K43+L43)</f>
        <v>1424</v>
      </c>
      <c r="V43" s="18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</row>
    <row r="44" spans="1:65" s="9" customFormat="1" x14ac:dyDescent="0.2">
      <c r="A44" s="137"/>
      <c r="B44" s="112" t="s">
        <v>7</v>
      </c>
      <c r="C44" s="117" t="s">
        <v>8</v>
      </c>
      <c r="D44" s="117"/>
      <c r="E44" s="118"/>
      <c r="F44"/>
      <c r="G44" s="58"/>
      <c r="H44"/>
      <c r="I44" s="112" t="s">
        <v>7</v>
      </c>
      <c r="J44" s="135" t="s">
        <v>67</v>
      </c>
      <c r="K44" s="117"/>
      <c r="L44" s="118"/>
      <c r="M44"/>
      <c r="N44" s="58"/>
      <c r="O44"/>
      <c r="P44">
        <f>E43*E45*C45*C45+E45</f>
        <v>4640</v>
      </c>
      <c r="Q44"/>
      <c r="R44">
        <f>L43*L45*J45*J45+L45</f>
        <v>4128</v>
      </c>
      <c r="S44"/>
      <c r="T44"/>
      <c r="U44" s="40"/>
      <c r="V44" s="18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</row>
    <row r="45" spans="1:65" s="9" customFormat="1" x14ac:dyDescent="0.2">
      <c r="A45" s="137"/>
      <c r="B45" s="113"/>
      <c r="C45" s="6">
        <v>1</v>
      </c>
      <c r="D45" s="6">
        <v>1</v>
      </c>
      <c r="E45" s="63">
        <f>R17</f>
        <v>32</v>
      </c>
      <c r="F45"/>
      <c r="G45" s="58"/>
      <c r="H45"/>
      <c r="I45" s="113"/>
      <c r="J45" s="6">
        <v>1</v>
      </c>
      <c r="K45" s="6">
        <v>1</v>
      </c>
      <c r="L45" s="63">
        <f>S17</f>
        <v>32</v>
      </c>
      <c r="M45"/>
      <c r="N45" s="58"/>
      <c r="O45"/>
      <c r="P45"/>
      <c r="Q45"/>
      <c r="R45"/>
      <c r="S45"/>
      <c r="T45"/>
      <c r="U45" s="40"/>
      <c r="V45" s="18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</row>
    <row r="46" spans="1:65" s="9" customFormat="1" x14ac:dyDescent="0.2">
      <c r="A46" s="137"/>
      <c r="B46" s="61" t="s">
        <v>9</v>
      </c>
      <c r="C46" s="110">
        <f>C47*D47*E47*C45*C45*E43</f>
        <v>5971968</v>
      </c>
      <c r="D46" s="110"/>
      <c r="E46" s="110"/>
      <c r="F46" s="59">
        <f>C46</f>
        <v>5971968</v>
      </c>
      <c r="G46" s="58"/>
      <c r="H46"/>
      <c r="I46" s="61" t="s">
        <v>9</v>
      </c>
      <c r="J46" s="114">
        <f>J47*K47*L47*J45*J45*L43</f>
        <v>5308416</v>
      </c>
      <c r="K46" s="115"/>
      <c r="L46" s="116"/>
      <c r="M46" s="59">
        <f>J46</f>
        <v>5308416</v>
      </c>
      <c r="N46" s="58"/>
      <c r="O46"/>
      <c r="P46"/>
      <c r="Q46"/>
      <c r="R46"/>
      <c r="S46"/>
      <c r="T46"/>
      <c r="U46" s="40"/>
      <c r="V46" s="18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</row>
    <row r="47" spans="1:65" s="9" customFormat="1" x14ac:dyDescent="0.2">
      <c r="A47" s="137"/>
      <c r="B47" s="56" t="s">
        <v>10</v>
      </c>
      <c r="C47" s="4">
        <f>C43/D45</f>
        <v>36</v>
      </c>
      <c r="D47" s="4">
        <f>D43/D45</f>
        <v>36</v>
      </c>
      <c r="E47" s="4">
        <f>R17</f>
        <v>32</v>
      </c>
      <c r="F47"/>
      <c r="G47" s="58"/>
      <c r="H47"/>
      <c r="I47" s="56" t="s">
        <v>10</v>
      </c>
      <c r="J47" s="4">
        <f>J43/K45</f>
        <v>36</v>
      </c>
      <c r="K47" s="4">
        <f>K43/K45</f>
        <v>36</v>
      </c>
      <c r="L47" s="4">
        <f>R17</f>
        <v>32</v>
      </c>
      <c r="M47"/>
      <c r="N47" s="58"/>
      <c r="O47"/>
      <c r="P47"/>
      <c r="Q47"/>
      <c r="R47"/>
      <c r="S47"/>
      <c r="T47"/>
      <c r="U47" s="40">
        <f>(C47*D47*E47)</f>
        <v>41472</v>
      </c>
      <c r="V47" s="18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</row>
    <row r="48" spans="1:65" s="9" customFormat="1" x14ac:dyDescent="0.2">
      <c r="A48" s="137"/>
      <c r="B48" s="112" t="s">
        <v>7</v>
      </c>
      <c r="C48" s="125" t="s">
        <v>59</v>
      </c>
      <c r="D48" s="125"/>
      <c r="E48" s="125"/>
      <c r="F48"/>
      <c r="G48" s="58"/>
      <c r="H48"/>
      <c r="I48" s="112" t="s">
        <v>7</v>
      </c>
      <c r="J48" s="135" t="s">
        <v>59</v>
      </c>
      <c r="K48" s="117"/>
      <c r="L48" s="118"/>
      <c r="M48"/>
      <c r="N48" s="58"/>
      <c r="O48"/>
      <c r="P48">
        <f>E47*C49*1+E49</f>
        <v>128</v>
      </c>
      <c r="Q48"/>
      <c r="R48">
        <f>L47*J49*1+L49</f>
        <v>128</v>
      </c>
      <c r="S48"/>
      <c r="T48"/>
      <c r="U48" s="40"/>
      <c r="V48" s="18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</row>
    <row r="49" spans="1:65" s="9" customFormat="1" x14ac:dyDescent="0.2">
      <c r="A49" s="137"/>
      <c r="B49" s="113"/>
      <c r="C49" s="6">
        <v>3</v>
      </c>
      <c r="D49" s="6">
        <v>1</v>
      </c>
      <c r="E49" s="63">
        <f>R19</f>
        <v>32</v>
      </c>
      <c r="F49"/>
      <c r="G49" s="58"/>
      <c r="H49"/>
      <c r="I49" s="113"/>
      <c r="J49" s="6">
        <v>3</v>
      </c>
      <c r="K49" s="6">
        <v>1</v>
      </c>
      <c r="L49" s="63">
        <f>S19</f>
        <v>32</v>
      </c>
      <c r="M49"/>
      <c r="N49" s="58"/>
      <c r="O49"/>
      <c r="P49"/>
      <c r="Q49"/>
      <c r="R49"/>
      <c r="S49"/>
      <c r="T49"/>
      <c r="U49" s="40"/>
      <c r="V49" s="18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</row>
    <row r="50" spans="1:65" s="9" customFormat="1" x14ac:dyDescent="0.2">
      <c r="A50" s="137"/>
      <c r="B50" s="61" t="s">
        <v>9</v>
      </c>
      <c r="C50" s="110">
        <f>C51*D51*E51*C49*E47/R19</f>
        <v>124416</v>
      </c>
      <c r="D50" s="110"/>
      <c r="E50" s="110"/>
      <c r="F50" s="59">
        <f>C50</f>
        <v>124416</v>
      </c>
      <c r="G50" s="58"/>
      <c r="H50"/>
      <c r="I50" s="61" t="s">
        <v>9</v>
      </c>
      <c r="J50" s="114">
        <f>J51*K51*L51*J49*L47/R19</f>
        <v>124416</v>
      </c>
      <c r="K50" s="115"/>
      <c r="L50" s="116"/>
      <c r="M50" s="59">
        <f>J50</f>
        <v>124416</v>
      </c>
      <c r="N50" s="58"/>
      <c r="O50"/>
      <c r="P50"/>
      <c r="Q50"/>
      <c r="R50"/>
      <c r="S50"/>
      <c r="T50"/>
      <c r="U50" s="40"/>
      <c r="V50" s="18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</row>
    <row r="51" spans="1:65" s="9" customFormat="1" x14ac:dyDescent="0.2">
      <c r="A51" s="137"/>
      <c r="B51" s="56" t="s">
        <v>10</v>
      </c>
      <c r="C51" s="4">
        <f>C47/D49</f>
        <v>36</v>
      </c>
      <c r="D51" s="4">
        <f>D47/D49</f>
        <v>36</v>
      </c>
      <c r="E51" s="4">
        <f>E49</f>
        <v>32</v>
      </c>
      <c r="F51"/>
      <c r="G51" s="58"/>
      <c r="H51"/>
      <c r="I51" s="56" t="s">
        <v>10</v>
      </c>
      <c r="J51" s="4">
        <f>J47/K49</f>
        <v>36</v>
      </c>
      <c r="K51" s="4">
        <f>K47/K49</f>
        <v>36</v>
      </c>
      <c r="L51" s="4">
        <f>L49</f>
        <v>32</v>
      </c>
      <c r="M51"/>
      <c r="N51" s="58"/>
      <c r="O51"/>
      <c r="P51"/>
      <c r="Q51"/>
      <c r="R51"/>
      <c r="S51"/>
      <c r="T51"/>
      <c r="U51" s="40">
        <f>(C51*D51*E51)</f>
        <v>41472</v>
      </c>
      <c r="V51" s="18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</row>
    <row r="52" spans="1:65" s="9" customFormat="1" x14ac:dyDescent="0.2">
      <c r="A52" s="137"/>
      <c r="B52" s="112" t="s">
        <v>7</v>
      </c>
      <c r="C52" s="125" t="s">
        <v>59</v>
      </c>
      <c r="D52" s="125"/>
      <c r="E52" s="125"/>
      <c r="F52"/>
      <c r="G52" s="58"/>
      <c r="H52"/>
      <c r="I52" s="112" t="s">
        <v>7</v>
      </c>
      <c r="J52" s="135" t="s">
        <v>59</v>
      </c>
      <c r="K52" s="117"/>
      <c r="L52" s="118"/>
      <c r="M52"/>
      <c r="N52" s="58"/>
      <c r="O52"/>
      <c r="P52">
        <f>E51*C53*1+E53</f>
        <v>128</v>
      </c>
      <c r="Q52"/>
      <c r="R52">
        <f>L51*J53*1+L53</f>
        <v>128</v>
      </c>
      <c r="S52"/>
      <c r="T52"/>
      <c r="U52" s="40"/>
      <c r="V52" s="18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</row>
    <row r="53" spans="1:65" s="9" customFormat="1" x14ac:dyDescent="0.2">
      <c r="A53" s="137"/>
      <c r="B53" s="113"/>
      <c r="C53" s="6">
        <v>3</v>
      </c>
      <c r="D53" s="6">
        <v>1</v>
      </c>
      <c r="E53" s="63">
        <f>R17</f>
        <v>32</v>
      </c>
      <c r="F53"/>
      <c r="G53" s="58"/>
      <c r="H53"/>
      <c r="I53" s="113"/>
      <c r="J53" s="6">
        <v>3</v>
      </c>
      <c r="K53" s="6">
        <v>1</v>
      </c>
      <c r="L53" s="63">
        <f>S17</f>
        <v>32</v>
      </c>
      <c r="M53"/>
      <c r="N53" s="58"/>
      <c r="O53"/>
      <c r="P53"/>
      <c r="Q53"/>
      <c r="R53"/>
      <c r="S53"/>
      <c r="T53"/>
      <c r="U53" s="40"/>
      <c r="V53" s="18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</row>
    <row r="54" spans="1:65" s="9" customFormat="1" x14ac:dyDescent="0.2">
      <c r="A54" s="137"/>
      <c r="B54" s="61" t="s">
        <v>9</v>
      </c>
      <c r="C54" s="110">
        <f>C55*D55*E55*C53*E51/R17</f>
        <v>124416</v>
      </c>
      <c r="D54" s="110"/>
      <c r="E54" s="110"/>
      <c r="F54" s="59">
        <f>C54</f>
        <v>124416</v>
      </c>
      <c r="G54" s="58"/>
      <c r="H54"/>
      <c r="I54" s="61" t="s">
        <v>9</v>
      </c>
      <c r="J54" s="114">
        <f>J55*K55*L55*J53*L51/R17</f>
        <v>124416</v>
      </c>
      <c r="K54" s="115"/>
      <c r="L54" s="116"/>
      <c r="M54" s="59">
        <f>J54</f>
        <v>124416</v>
      </c>
      <c r="N54" s="58"/>
      <c r="O54"/>
      <c r="P54"/>
      <c r="Q54"/>
      <c r="R54"/>
      <c r="S54"/>
      <c r="T54"/>
      <c r="U54" s="40"/>
      <c r="V54" s="18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</row>
    <row r="55" spans="1:65" s="9" customFormat="1" x14ac:dyDescent="0.2">
      <c r="A55" s="137"/>
      <c r="B55" s="56" t="s">
        <v>10</v>
      </c>
      <c r="C55" s="4">
        <f>C51/D53</f>
        <v>36</v>
      </c>
      <c r="D55" s="4">
        <f>D51/D53</f>
        <v>36</v>
      </c>
      <c r="E55" s="4">
        <f>E53</f>
        <v>32</v>
      </c>
      <c r="F55"/>
      <c r="G55" s="58"/>
      <c r="H55"/>
      <c r="I55" s="56" t="s">
        <v>10</v>
      </c>
      <c r="J55" s="4">
        <f>J51/K53</f>
        <v>36</v>
      </c>
      <c r="K55" s="4">
        <f>K51/K53</f>
        <v>36</v>
      </c>
      <c r="L55" s="4">
        <f>L53</f>
        <v>32</v>
      </c>
      <c r="M55"/>
      <c r="N55" s="58"/>
      <c r="O55"/>
      <c r="P55"/>
      <c r="Q55"/>
      <c r="R55"/>
      <c r="S55"/>
      <c r="T55"/>
      <c r="U55" s="40">
        <f>(C55*D55*E55)</f>
        <v>41472</v>
      </c>
      <c r="V55" s="18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</row>
    <row r="56" spans="1:65" s="9" customFormat="1" x14ac:dyDescent="0.2">
      <c r="A56" s="137"/>
      <c r="B56" s="112" t="s">
        <v>7</v>
      </c>
      <c r="C56" s="117" t="s">
        <v>8</v>
      </c>
      <c r="D56" s="117"/>
      <c r="E56" s="118"/>
      <c r="F56"/>
      <c r="G56" s="58"/>
      <c r="H56"/>
      <c r="I56" s="112" t="s">
        <v>7</v>
      </c>
      <c r="J56" s="135" t="s">
        <v>8</v>
      </c>
      <c r="K56" s="117"/>
      <c r="L56" s="118"/>
      <c r="M56"/>
      <c r="N56" s="58"/>
      <c r="O56"/>
      <c r="P56">
        <f>E55*E57*C57*C57+E57</f>
        <v>4752</v>
      </c>
      <c r="Q56"/>
      <c r="R56">
        <f>L55*L57*J57*J57+L57</f>
        <v>4224</v>
      </c>
      <c r="S56"/>
      <c r="T56"/>
      <c r="U56" s="40"/>
      <c r="V56" s="18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</row>
    <row r="57" spans="1:65" s="2" customFormat="1" x14ac:dyDescent="0.2">
      <c r="A57" s="137"/>
      <c r="B57" s="113"/>
      <c r="C57" s="6">
        <v>1</v>
      </c>
      <c r="D57" s="6">
        <v>1</v>
      </c>
      <c r="E57" s="63">
        <f>R18</f>
        <v>144</v>
      </c>
      <c r="F57"/>
      <c r="G57" s="58"/>
      <c r="H57"/>
      <c r="I57" s="113"/>
      <c r="J57" s="6">
        <v>1</v>
      </c>
      <c r="K57" s="6">
        <v>1</v>
      </c>
      <c r="L57" s="63">
        <f>S18</f>
        <v>128</v>
      </c>
      <c r="M57"/>
      <c r="N57" s="58"/>
      <c r="O57"/>
      <c r="P57"/>
      <c r="Q57"/>
      <c r="R57"/>
      <c r="S57"/>
      <c r="T57"/>
      <c r="U57" s="40"/>
      <c r="V57" s="18"/>
      <c r="W57" s="9"/>
    </row>
    <row r="58" spans="1:65" s="2" customFormat="1" x14ac:dyDescent="0.2">
      <c r="A58" s="137"/>
      <c r="B58" s="61" t="s">
        <v>9</v>
      </c>
      <c r="C58" s="110">
        <f>C59*D59*E59*C57*C57*E55</f>
        <v>5971968</v>
      </c>
      <c r="D58" s="110"/>
      <c r="E58" s="110"/>
      <c r="F58" s="59">
        <f>C58</f>
        <v>5971968</v>
      </c>
      <c r="G58" s="58"/>
      <c r="H58"/>
      <c r="I58" s="61" t="s">
        <v>9</v>
      </c>
      <c r="J58" s="114">
        <f>J59*K59*L59*J57*J57*L55</f>
        <v>5308416</v>
      </c>
      <c r="K58" s="115"/>
      <c r="L58" s="116"/>
      <c r="M58" s="59">
        <f>J58</f>
        <v>5308416</v>
      </c>
      <c r="N58" s="58"/>
      <c r="O58"/>
      <c r="P58"/>
      <c r="Q58" t="s">
        <v>41</v>
      </c>
      <c r="R58"/>
      <c r="S58" t="s">
        <v>41</v>
      </c>
      <c r="T58"/>
      <c r="U58" s="40"/>
      <c r="V58" s="18"/>
      <c r="W58" s="24" t="s">
        <v>37</v>
      </c>
    </row>
    <row r="59" spans="1:65" s="2" customFormat="1" ht="16" thickBot="1" x14ac:dyDescent="0.25">
      <c r="A59" s="138"/>
      <c r="B59" s="64" t="s">
        <v>10</v>
      </c>
      <c r="C59" s="43">
        <f>C55/D57</f>
        <v>36</v>
      </c>
      <c r="D59" s="43">
        <f>D55/D57</f>
        <v>36</v>
      </c>
      <c r="E59" s="43">
        <f>E57</f>
        <v>144</v>
      </c>
      <c r="F59" s="45"/>
      <c r="G59" s="46">
        <f>SUM(F40:F59)</f>
        <v>12379392</v>
      </c>
      <c r="H59"/>
      <c r="I59" s="64" t="s">
        <v>10</v>
      </c>
      <c r="J59" s="43">
        <f>J55/K57</f>
        <v>36</v>
      </c>
      <c r="K59" s="43">
        <f>K55/K57</f>
        <v>36</v>
      </c>
      <c r="L59" s="43">
        <f>L57</f>
        <v>128</v>
      </c>
      <c r="M59" s="45"/>
      <c r="N59" s="46">
        <f>SUM(M40:M59)</f>
        <v>11031552</v>
      </c>
      <c r="O59"/>
      <c r="P59"/>
      <c r="Q59">
        <f>SUM(P40:P58)</f>
        <v>9649</v>
      </c>
      <c r="R59"/>
      <c r="S59">
        <f>SUM(R40:R56)</f>
        <v>8609</v>
      </c>
      <c r="T59"/>
      <c r="U59" s="40">
        <f>(C59*D59*E59)</f>
        <v>186624</v>
      </c>
      <c r="V59" s="18">
        <f>G59*R16+N59*S16</f>
        <v>217437696</v>
      </c>
      <c r="W59" s="14">
        <f>SUM(V38:V59)</f>
        <v>228718080</v>
      </c>
      <c r="X59" s="2">
        <f>Q59*R16+S59*S16</f>
        <v>169522</v>
      </c>
    </row>
    <row r="60" spans="1:65" s="2" customFormat="1" x14ac:dyDescent="0.2">
      <c r="A60" s="131" t="s">
        <v>15</v>
      </c>
      <c r="B60" s="65" t="s">
        <v>10</v>
      </c>
      <c r="C60" s="66">
        <f>C59</f>
        <v>36</v>
      </c>
      <c r="D60" s="66">
        <f>D59</f>
        <v>36</v>
      </c>
      <c r="E60" s="67">
        <f>E59</f>
        <v>144</v>
      </c>
      <c r="F60" s="68"/>
      <c r="G60" s="21"/>
      <c r="H60"/>
      <c r="I60" s="65" t="s">
        <v>10</v>
      </c>
      <c r="J60" s="66">
        <f>J59</f>
        <v>36</v>
      </c>
      <c r="K60" s="66">
        <f>K59</f>
        <v>36</v>
      </c>
      <c r="L60" s="67">
        <f>L59</f>
        <v>128</v>
      </c>
      <c r="M60" s="68"/>
      <c r="N60" s="21"/>
      <c r="O60"/>
      <c r="P60"/>
      <c r="Q60"/>
      <c r="R60"/>
      <c r="S60"/>
      <c r="T60"/>
      <c r="U60" s="40">
        <f>(C60*D60*E60)</f>
        <v>186624</v>
      </c>
      <c r="V60" s="18"/>
      <c r="W60" s="9"/>
    </row>
    <row r="61" spans="1:65" s="2" customFormat="1" x14ac:dyDescent="0.2">
      <c r="A61" s="132"/>
      <c r="B61" s="112" t="s">
        <v>7</v>
      </c>
      <c r="C61" s="125" t="s">
        <v>8</v>
      </c>
      <c r="D61" s="125"/>
      <c r="E61" s="134"/>
      <c r="F61"/>
      <c r="G61" s="58"/>
      <c r="H61"/>
      <c r="I61" s="112" t="s">
        <v>7</v>
      </c>
      <c r="J61" s="135" t="s">
        <v>8</v>
      </c>
      <c r="K61" s="117"/>
      <c r="L61" s="127"/>
      <c r="M61"/>
      <c r="N61" s="58"/>
      <c r="O61"/>
      <c r="P61">
        <f>E60*E62*C62*C62+E62</f>
        <v>4640</v>
      </c>
      <c r="Q61"/>
      <c r="R61">
        <f>L60*L62*J62*J62+L62</f>
        <v>4128</v>
      </c>
      <c r="S61"/>
      <c r="T61"/>
      <c r="U61" s="40"/>
      <c r="V61" s="18"/>
      <c r="W61" s="9"/>
    </row>
    <row r="62" spans="1:65" s="2" customFormat="1" x14ac:dyDescent="0.2">
      <c r="A62" s="132"/>
      <c r="B62" s="113"/>
      <c r="C62" s="6">
        <v>1</v>
      </c>
      <c r="D62" s="6">
        <v>1</v>
      </c>
      <c r="E62" s="70">
        <f>R17</f>
        <v>32</v>
      </c>
      <c r="F62"/>
      <c r="G62" s="58"/>
      <c r="H62"/>
      <c r="I62" s="113"/>
      <c r="J62" s="6">
        <v>1</v>
      </c>
      <c r="K62" s="6">
        <v>1</v>
      </c>
      <c r="L62" s="70">
        <f>S17</f>
        <v>32</v>
      </c>
      <c r="M62"/>
      <c r="N62" s="58"/>
      <c r="O62"/>
      <c r="P62"/>
      <c r="Q62"/>
      <c r="R62"/>
      <c r="S62"/>
      <c r="T62"/>
      <c r="U62" s="40"/>
      <c r="V62" s="18"/>
      <c r="W62" s="9"/>
    </row>
    <row r="63" spans="1:65" s="2" customFormat="1" x14ac:dyDescent="0.2">
      <c r="A63" s="132"/>
      <c r="B63" s="61" t="s">
        <v>9</v>
      </c>
      <c r="C63" s="110">
        <f>C64*D64*E64*C62*C62*E60</f>
        <v>5971968</v>
      </c>
      <c r="D63" s="110"/>
      <c r="E63" s="110"/>
      <c r="F63" s="59">
        <f>C63</f>
        <v>5971968</v>
      </c>
      <c r="G63" s="58"/>
      <c r="H63"/>
      <c r="I63" s="61" t="s">
        <v>9</v>
      </c>
      <c r="J63" s="110">
        <f>J64*K64*L64*J62*J62*L60</f>
        <v>5308416</v>
      </c>
      <c r="K63" s="110"/>
      <c r="L63" s="110"/>
      <c r="M63" s="59">
        <f>J63</f>
        <v>5308416</v>
      </c>
      <c r="N63" s="58"/>
      <c r="O63"/>
      <c r="P63"/>
      <c r="Q63"/>
      <c r="R63"/>
      <c r="S63"/>
      <c r="T63"/>
      <c r="U63" s="40"/>
      <c r="V63" s="18"/>
      <c r="W63" s="9"/>
    </row>
    <row r="64" spans="1:65" s="2" customFormat="1" x14ac:dyDescent="0.2">
      <c r="A64" s="132"/>
      <c r="B64" s="56" t="s">
        <v>10</v>
      </c>
      <c r="C64" s="4">
        <f>C60/D62</f>
        <v>36</v>
      </c>
      <c r="D64" s="4">
        <f>D60/D62</f>
        <v>36</v>
      </c>
      <c r="E64" s="42">
        <f>E62</f>
        <v>32</v>
      </c>
      <c r="F64"/>
      <c r="G64" s="58"/>
      <c r="H64"/>
      <c r="I64" s="56" t="s">
        <v>10</v>
      </c>
      <c r="J64" s="4">
        <f>J60/K62</f>
        <v>36</v>
      </c>
      <c r="K64" s="4">
        <f>K60/K62</f>
        <v>36</v>
      </c>
      <c r="L64" s="42">
        <f>L62</f>
        <v>32</v>
      </c>
      <c r="M64"/>
      <c r="N64" s="58"/>
      <c r="O64"/>
      <c r="P64"/>
      <c r="Q64"/>
      <c r="R64"/>
      <c r="S64"/>
      <c r="T64"/>
      <c r="U64" s="40">
        <f>(C64*D64*E64)</f>
        <v>41472</v>
      </c>
      <c r="V64" s="18"/>
      <c r="W64" s="9"/>
    </row>
    <row r="65" spans="1:23" s="2" customFormat="1" x14ac:dyDescent="0.2">
      <c r="A65" s="132"/>
      <c r="B65" s="112" t="s">
        <v>7</v>
      </c>
      <c r="C65" s="125" t="s">
        <v>59</v>
      </c>
      <c r="D65" s="125"/>
      <c r="E65" s="134"/>
      <c r="F65"/>
      <c r="G65" s="58"/>
      <c r="H65"/>
      <c r="I65" s="112" t="s">
        <v>7</v>
      </c>
      <c r="J65" s="34" t="s">
        <v>59</v>
      </c>
      <c r="K65" s="34"/>
      <c r="L65" s="69"/>
      <c r="M65"/>
      <c r="N65" s="58"/>
      <c r="O65"/>
      <c r="P65">
        <f>E64*C66*1+E66</f>
        <v>128</v>
      </c>
      <c r="Q65"/>
      <c r="R65">
        <f>L64*J66*1+L66</f>
        <v>128</v>
      </c>
      <c r="S65"/>
      <c r="T65"/>
      <c r="U65" s="40"/>
      <c r="V65" s="18"/>
      <c r="W65" s="9"/>
    </row>
    <row r="66" spans="1:23" s="2" customFormat="1" x14ac:dyDescent="0.2">
      <c r="A66" s="132"/>
      <c r="B66" s="113"/>
      <c r="C66" s="6">
        <v>3</v>
      </c>
      <c r="D66" s="6">
        <v>1</v>
      </c>
      <c r="E66" s="70">
        <f>R19</f>
        <v>32</v>
      </c>
      <c r="F66"/>
      <c r="G66" s="58"/>
      <c r="H66"/>
      <c r="I66" s="113"/>
      <c r="J66" s="6">
        <v>3</v>
      </c>
      <c r="K66" s="6">
        <v>1</v>
      </c>
      <c r="L66" s="70">
        <f>R19</f>
        <v>32</v>
      </c>
      <c r="M66"/>
      <c r="N66" s="58"/>
      <c r="O66"/>
      <c r="P66"/>
      <c r="Q66"/>
      <c r="R66"/>
      <c r="S66"/>
      <c r="T66"/>
      <c r="U66" s="40"/>
      <c r="V66" s="18"/>
      <c r="W66" s="9"/>
    </row>
    <row r="67" spans="1:23" s="2" customFormat="1" x14ac:dyDescent="0.2">
      <c r="A67" s="132"/>
      <c r="B67" s="61" t="s">
        <v>9</v>
      </c>
      <c r="C67" s="110">
        <f>C68*D68*E68*C66*E64/R19</f>
        <v>117504</v>
      </c>
      <c r="D67" s="110"/>
      <c r="E67" s="111"/>
      <c r="F67" s="59">
        <f>C67</f>
        <v>117504</v>
      </c>
      <c r="G67" s="58"/>
      <c r="H67"/>
      <c r="I67" s="61" t="s">
        <v>9</v>
      </c>
      <c r="J67" s="114">
        <f>J68*K68*L68*J66*L64/R19</f>
        <v>117504</v>
      </c>
      <c r="K67" s="115"/>
      <c r="L67" s="126"/>
      <c r="M67" s="59">
        <f>J67</f>
        <v>117504</v>
      </c>
      <c r="N67" s="58"/>
      <c r="O67"/>
      <c r="P67"/>
      <c r="Q67"/>
      <c r="R67"/>
      <c r="S67"/>
      <c r="T67"/>
      <c r="U67" s="40"/>
      <c r="V67" s="18"/>
      <c r="W67" s="9"/>
    </row>
    <row r="68" spans="1:23" s="2" customFormat="1" x14ac:dyDescent="0.2">
      <c r="A68" s="132"/>
      <c r="B68" s="56" t="s">
        <v>10</v>
      </c>
      <c r="C68" s="4">
        <f>C64/D66</f>
        <v>36</v>
      </c>
      <c r="D68" s="4">
        <f>D64/D66-2</f>
        <v>34</v>
      </c>
      <c r="E68" s="42">
        <f>E66</f>
        <v>32</v>
      </c>
      <c r="F68"/>
      <c r="G68" s="58"/>
      <c r="H68"/>
      <c r="I68" s="56" t="s">
        <v>10</v>
      </c>
      <c r="J68" s="4">
        <f>J64/K66</f>
        <v>36</v>
      </c>
      <c r="K68" s="4">
        <f>K64/K66-2</f>
        <v>34</v>
      </c>
      <c r="L68" s="42">
        <f>L66</f>
        <v>32</v>
      </c>
      <c r="M68"/>
      <c r="N68" s="58"/>
      <c r="O68"/>
      <c r="P68"/>
      <c r="Q68"/>
      <c r="R68"/>
      <c r="S68"/>
      <c r="T68"/>
      <c r="U68" s="40">
        <f>(C68*D68*E68)</f>
        <v>39168</v>
      </c>
      <c r="V68" s="18"/>
      <c r="W68" s="9"/>
    </row>
    <row r="69" spans="1:23" s="2" customFormat="1" x14ac:dyDescent="0.2">
      <c r="A69" s="132"/>
      <c r="B69" s="112" t="s">
        <v>7</v>
      </c>
      <c r="C69" s="125" t="s">
        <v>59</v>
      </c>
      <c r="D69" s="125"/>
      <c r="E69" s="134"/>
      <c r="F69"/>
      <c r="G69" s="58"/>
      <c r="H69"/>
      <c r="I69" s="112" t="s">
        <v>7</v>
      </c>
      <c r="J69" s="34" t="s">
        <v>59</v>
      </c>
      <c r="K69" s="34"/>
      <c r="L69" s="69"/>
      <c r="M69"/>
      <c r="N69" s="58"/>
      <c r="O69"/>
      <c r="P69">
        <f>E68*C70*1+E70</f>
        <v>128</v>
      </c>
      <c r="Q69"/>
      <c r="R69">
        <f>L68*J70*1+L70</f>
        <v>128</v>
      </c>
      <c r="S69"/>
      <c r="T69"/>
      <c r="U69" s="40"/>
      <c r="V69" s="18"/>
      <c r="W69" s="9"/>
    </row>
    <row r="70" spans="1:23" s="2" customFormat="1" x14ac:dyDescent="0.2">
      <c r="A70" s="132"/>
      <c r="B70" s="113"/>
      <c r="C70" s="6">
        <v>3</v>
      </c>
      <c r="D70" s="6">
        <v>1</v>
      </c>
      <c r="E70" s="70">
        <f>R17</f>
        <v>32</v>
      </c>
      <c r="F70"/>
      <c r="G70" s="58"/>
      <c r="H70"/>
      <c r="I70" s="113"/>
      <c r="J70" s="6">
        <v>3</v>
      </c>
      <c r="K70" s="6">
        <v>1</v>
      </c>
      <c r="L70" s="70">
        <f>S17</f>
        <v>32</v>
      </c>
      <c r="M70"/>
      <c r="N70" s="58"/>
      <c r="O70"/>
      <c r="Q70"/>
      <c r="R70"/>
      <c r="S70"/>
      <c r="T70"/>
      <c r="U70" s="40"/>
      <c r="V70" s="18"/>
      <c r="W70" s="9"/>
    </row>
    <row r="71" spans="1:23" s="2" customFormat="1" x14ac:dyDescent="0.2">
      <c r="A71" s="132"/>
      <c r="B71" s="61" t="s">
        <v>9</v>
      </c>
      <c r="C71" s="110">
        <f>C72*D72*E72*C70*E68/R17</f>
        <v>110976</v>
      </c>
      <c r="D71" s="110"/>
      <c r="E71" s="111"/>
      <c r="F71" s="59">
        <f>C71</f>
        <v>110976</v>
      </c>
      <c r="G71" s="58"/>
      <c r="H71"/>
      <c r="I71" s="61" t="s">
        <v>9</v>
      </c>
      <c r="J71" s="114">
        <f>J72*K72*L72*J70*L68/R17</f>
        <v>110976</v>
      </c>
      <c r="K71" s="115"/>
      <c r="L71" s="126"/>
      <c r="M71" s="59">
        <f>J71</f>
        <v>110976</v>
      </c>
      <c r="N71" s="58"/>
      <c r="O71"/>
      <c r="P71"/>
      <c r="Q71"/>
      <c r="R71"/>
      <c r="S71"/>
      <c r="T71"/>
      <c r="U71" s="40"/>
      <c r="V71" s="18"/>
      <c r="W71" s="9"/>
    </row>
    <row r="72" spans="1:23" s="2" customFormat="1" x14ac:dyDescent="0.2">
      <c r="A72" s="132"/>
      <c r="B72" s="56" t="s">
        <v>10</v>
      </c>
      <c r="C72" s="4">
        <f>C68-2</f>
        <v>34</v>
      </c>
      <c r="D72" s="4">
        <f>D68</f>
        <v>34</v>
      </c>
      <c r="E72" s="42">
        <f>E68</f>
        <v>32</v>
      </c>
      <c r="F72"/>
      <c r="G72" s="58"/>
      <c r="H72"/>
      <c r="I72" s="56" t="s">
        <v>10</v>
      </c>
      <c r="J72" s="4">
        <f>J68-2</f>
        <v>34</v>
      </c>
      <c r="K72" s="4">
        <f>K68</f>
        <v>34</v>
      </c>
      <c r="L72" s="42">
        <f>L68</f>
        <v>32</v>
      </c>
      <c r="M72"/>
      <c r="N72" s="58"/>
      <c r="O72"/>
      <c r="P72"/>
      <c r="Q72"/>
      <c r="R72"/>
      <c r="S72"/>
      <c r="T72"/>
      <c r="U72" s="40"/>
      <c r="V72" s="18"/>
      <c r="W72" s="9"/>
    </row>
    <row r="73" spans="1:23" s="2" customFormat="1" x14ac:dyDescent="0.2">
      <c r="A73" s="132"/>
      <c r="B73" s="112" t="s">
        <v>7</v>
      </c>
      <c r="C73" s="117" t="s">
        <v>60</v>
      </c>
      <c r="D73" s="117"/>
      <c r="E73" s="127"/>
      <c r="F73"/>
      <c r="G73" s="58"/>
      <c r="H73"/>
      <c r="I73" s="112" t="s">
        <v>7</v>
      </c>
      <c r="J73" s="30" t="s">
        <v>60</v>
      </c>
      <c r="K73" s="30"/>
      <c r="L73" s="71"/>
      <c r="M73"/>
      <c r="N73" s="58"/>
      <c r="O73"/>
      <c r="P73">
        <f>E72*E74*C74*C74+E74</f>
        <v>1056</v>
      </c>
      <c r="Q73"/>
      <c r="R73">
        <f>L72*L74*J74*J74+L74</f>
        <v>1056</v>
      </c>
      <c r="S73"/>
      <c r="T73"/>
      <c r="U73" s="40"/>
      <c r="V73" s="18"/>
      <c r="W73" s="9"/>
    </row>
    <row r="74" spans="1:23" s="2" customFormat="1" x14ac:dyDescent="0.2">
      <c r="A74" s="132"/>
      <c r="B74" s="113"/>
      <c r="C74" s="6">
        <v>1</v>
      </c>
      <c r="D74" s="6">
        <v>1</v>
      </c>
      <c r="E74" s="72">
        <f>R17</f>
        <v>32</v>
      </c>
      <c r="F74"/>
      <c r="G74" s="58"/>
      <c r="H74"/>
      <c r="I74" s="113"/>
      <c r="J74" s="6">
        <v>1</v>
      </c>
      <c r="K74" s="6">
        <v>1</v>
      </c>
      <c r="L74" s="72">
        <f>R17</f>
        <v>32</v>
      </c>
      <c r="M74"/>
      <c r="N74" s="58"/>
      <c r="O74"/>
      <c r="P74"/>
      <c r="Q74"/>
      <c r="R74"/>
      <c r="S74"/>
      <c r="T74"/>
      <c r="U74" s="40"/>
      <c r="V74" s="18"/>
      <c r="W74" s="9"/>
    </row>
    <row r="75" spans="1:23" s="2" customFormat="1" x14ac:dyDescent="0.2">
      <c r="A75" s="132"/>
      <c r="B75" s="61" t="s">
        <v>9</v>
      </c>
      <c r="C75" s="110">
        <f>C76*D76*E76*C74*C74*E72</f>
        <v>1183744</v>
      </c>
      <c r="D75" s="110"/>
      <c r="E75" s="111"/>
      <c r="F75" s="59">
        <f>C75</f>
        <v>1183744</v>
      </c>
      <c r="G75" s="58"/>
      <c r="H75"/>
      <c r="I75" s="61" t="s">
        <v>9</v>
      </c>
      <c r="J75" s="114">
        <f>J76*K76*L76*J74*J74*L72</f>
        <v>1183744</v>
      </c>
      <c r="K75" s="115"/>
      <c r="L75" s="126"/>
      <c r="M75" s="59">
        <f>J75</f>
        <v>1183744</v>
      </c>
      <c r="N75" s="58"/>
      <c r="O75"/>
      <c r="P75"/>
      <c r="Q75"/>
      <c r="R75"/>
      <c r="S75"/>
      <c r="T75"/>
      <c r="U75" s="40"/>
      <c r="V75" s="18"/>
      <c r="W75" s="9"/>
    </row>
    <row r="76" spans="1:23" s="2" customFormat="1" x14ac:dyDescent="0.2">
      <c r="A76" s="132"/>
      <c r="B76" s="56" t="s">
        <v>10</v>
      </c>
      <c r="C76" s="4">
        <f>C72/D74</f>
        <v>34</v>
      </c>
      <c r="D76" s="4">
        <f>D72/D74</f>
        <v>34</v>
      </c>
      <c r="E76" s="42">
        <f>E74</f>
        <v>32</v>
      </c>
      <c r="F76"/>
      <c r="G76" s="58"/>
      <c r="H76"/>
      <c r="I76" s="56" t="s">
        <v>10</v>
      </c>
      <c r="J76" s="4">
        <f>J72/K74</f>
        <v>34</v>
      </c>
      <c r="K76" s="4">
        <f>K72/K74</f>
        <v>34</v>
      </c>
      <c r="L76" s="42">
        <f>L74</f>
        <v>32</v>
      </c>
      <c r="M76"/>
      <c r="N76" s="58"/>
      <c r="O76"/>
      <c r="P76"/>
      <c r="Q76"/>
      <c r="R76"/>
      <c r="S76"/>
      <c r="T76"/>
      <c r="U76" s="40">
        <f>(C76*D76*E76)</f>
        <v>36992</v>
      </c>
      <c r="V76" s="18"/>
      <c r="W76" s="9"/>
    </row>
    <row r="77" spans="1:23" x14ac:dyDescent="0.2">
      <c r="A77" s="132"/>
      <c r="B77" s="112" t="s">
        <v>7</v>
      </c>
      <c r="C77" s="106" t="s">
        <v>24</v>
      </c>
      <c r="D77" s="106"/>
      <c r="E77" s="107"/>
      <c r="G77" s="58"/>
      <c r="I77" s="112" t="s">
        <v>7</v>
      </c>
      <c r="J77" s="32" t="s">
        <v>24</v>
      </c>
      <c r="K77" s="32"/>
      <c r="L77" s="73"/>
      <c r="N77" s="58"/>
      <c r="P77">
        <v>1</v>
      </c>
      <c r="R77">
        <v>1</v>
      </c>
      <c r="U77" s="40"/>
    </row>
    <row r="78" spans="1:23" x14ac:dyDescent="0.2">
      <c r="A78" s="132"/>
      <c r="B78" s="113"/>
      <c r="C78" s="95"/>
      <c r="D78" s="96"/>
      <c r="E78" s="97"/>
      <c r="G78" s="58"/>
      <c r="I78" s="113"/>
      <c r="J78" s="35"/>
      <c r="K78" s="36"/>
      <c r="L78" s="74"/>
      <c r="N78" s="58"/>
      <c r="U78" s="40"/>
    </row>
    <row r="79" spans="1:23" x14ac:dyDescent="0.2">
      <c r="A79" s="132"/>
      <c r="B79" s="61" t="s">
        <v>9</v>
      </c>
      <c r="C79" s="110">
        <f>C80*D80*E80</f>
        <v>36992</v>
      </c>
      <c r="D79" s="110"/>
      <c r="E79" s="111"/>
      <c r="F79" s="59">
        <f>C79</f>
        <v>36992</v>
      </c>
      <c r="G79" s="58"/>
      <c r="I79" s="61" t="s">
        <v>9</v>
      </c>
      <c r="J79" s="114">
        <f>J80*K80*L80</f>
        <v>36992</v>
      </c>
      <c r="K79" s="115"/>
      <c r="L79" s="126"/>
      <c r="M79" s="59">
        <f>J79</f>
        <v>36992</v>
      </c>
      <c r="N79" s="58"/>
      <c r="U79" s="40"/>
    </row>
    <row r="80" spans="1:23" x14ac:dyDescent="0.2">
      <c r="A80" s="132"/>
      <c r="B80" s="56" t="s">
        <v>10</v>
      </c>
      <c r="C80" s="4">
        <f>C76</f>
        <v>34</v>
      </c>
      <c r="D80" s="4">
        <f>D76</f>
        <v>34</v>
      </c>
      <c r="E80" s="42">
        <f>E76</f>
        <v>32</v>
      </c>
      <c r="G80" s="58"/>
      <c r="I80" s="56" t="s">
        <v>10</v>
      </c>
      <c r="J80" s="4">
        <f>J76</f>
        <v>34</v>
      </c>
      <c r="K80" s="4">
        <f>K76</f>
        <v>34</v>
      </c>
      <c r="L80" s="42">
        <f>L76</f>
        <v>32</v>
      </c>
      <c r="N80" s="58"/>
      <c r="U80" s="40">
        <f>(C80*D80*E80)</f>
        <v>36992</v>
      </c>
    </row>
    <row r="81" spans="1:24" x14ac:dyDescent="0.2">
      <c r="A81" s="132"/>
      <c r="B81" s="112" t="s">
        <v>7</v>
      </c>
      <c r="C81" s="117" t="s">
        <v>8</v>
      </c>
      <c r="D81" s="117"/>
      <c r="E81" s="127"/>
      <c r="G81" s="58"/>
      <c r="I81" s="112" t="s">
        <v>7</v>
      </c>
      <c r="J81" s="30" t="s">
        <v>8</v>
      </c>
      <c r="K81" s="30"/>
      <c r="L81" s="71"/>
      <c r="N81" s="58"/>
      <c r="P81">
        <f>E80*E82*C82*C82+E82</f>
        <v>4624</v>
      </c>
      <c r="R81">
        <f>L80*L82*J82*J82+L82</f>
        <v>2312</v>
      </c>
      <c r="U81" s="40"/>
    </row>
    <row r="82" spans="1:24" x14ac:dyDescent="0.2">
      <c r="A82" s="132"/>
      <c r="B82" s="113"/>
      <c r="C82" s="6">
        <v>3</v>
      </c>
      <c r="D82" s="6">
        <v>1</v>
      </c>
      <c r="E82" s="72">
        <v>16</v>
      </c>
      <c r="G82" s="58"/>
      <c r="I82" s="113"/>
      <c r="J82" s="6">
        <v>3</v>
      </c>
      <c r="K82" s="6">
        <v>1</v>
      </c>
      <c r="L82" s="72">
        <v>8</v>
      </c>
      <c r="N82" s="58"/>
      <c r="U82" s="40"/>
    </row>
    <row r="83" spans="1:24" x14ac:dyDescent="0.2">
      <c r="A83" s="132"/>
      <c r="B83" s="61" t="s">
        <v>9</v>
      </c>
      <c r="C83" s="110">
        <f>C84*D84*E84*C82*C82*E80</f>
        <v>4718592</v>
      </c>
      <c r="D83" s="110"/>
      <c r="E83" s="111"/>
      <c r="F83" s="59">
        <f>C83</f>
        <v>4718592</v>
      </c>
      <c r="G83" s="58"/>
      <c r="I83" s="61" t="s">
        <v>9</v>
      </c>
      <c r="J83" s="114">
        <f>J84*K84*L84*J82*J82*L80</f>
        <v>2359296</v>
      </c>
      <c r="K83" s="115"/>
      <c r="L83" s="126"/>
      <c r="M83" s="59">
        <f>J83</f>
        <v>2359296</v>
      </c>
      <c r="N83" s="58"/>
      <c r="U83" s="40"/>
    </row>
    <row r="84" spans="1:24" x14ac:dyDescent="0.2">
      <c r="A84" s="132"/>
      <c r="B84" s="56" t="s">
        <v>10</v>
      </c>
      <c r="C84" s="4">
        <f>C80/D82-2</f>
        <v>32</v>
      </c>
      <c r="D84" s="4">
        <f>D80/D82-2</f>
        <v>32</v>
      </c>
      <c r="E84" s="42">
        <f>E82</f>
        <v>16</v>
      </c>
      <c r="G84" s="58"/>
      <c r="I84" s="56" t="s">
        <v>10</v>
      </c>
      <c r="J84" s="4">
        <f>J80/K82-2</f>
        <v>32</v>
      </c>
      <c r="K84" s="4">
        <f>K80/K82-2</f>
        <v>32</v>
      </c>
      <c r="L84" s="42">
        <f>L82</f>
        <v>8</v>
      </c>
      <c r="N84" s="58"/>
      <c r="U84" s="40">
        <f>(C84*D84*E84)</f>
        <v>16384</v>
      </c>
    </row>
    <row r="85" spans="1:24" x14ac:dyDescent="0.2">
      <c r="A85" s="132"/>
      <c r="B85" s="112" t="s">
        <v>7</v>
      </c>
      <c r="C85" s="117" t="s">
        <v>65</v>
      </c>
      <c r="D85" s="117"/>
      <c r="E85" s="127"/>
      <c r="G85" s="58"/>
      <c r="I85" s="112" t="s">
        <v>7</v>
      </c>
      <c r="J85" s="30"/>
      <c r="K85" s="30" t="s">
        <v>64</v>
      </c>
      <c r="L85" s="71"/>
      <c r="N85" s="58"/>
      <c r="U85" s="40"/>
    </row>
    <row r="86" spans="1:24" x14ac:dyDescent="0.2">
      <c r="A86" s="132"/>
      <c r="B86" s="113"/>
      <c r="C86" s="63"/>
      <c r="D86" s="63">
        <v>4</v>
      </c>
      <c r="E86" s="70">
        <v>1</v>
      </c>
      <c r="G86" s="58"/>
      <c r="I86" s="113"/>
      <c r="J86" s="63"/>
      <c r="K86" s="63">
        <v>2</v>
      </c>
      <c r="L86" s="70"/>
      <c r="N86" s="58"/>
      <c r="U86" s="40"/>
    </row>
    <row r="87" spans="1:24" x14ac:dyDescent="0.2">
      <c r="A87" s="132"/>
      <c r="B87" s="61" t="s">
        <v>9</v>
      </c>
      <c r="C87" s="110">
        <f>C84/D86*D84/D86*C86*C86*E86*E84</f>
        <v>0</v>
      </c>
      <c r="D87" s="110"/>
      <c r="E87" s="111"/>
      <c r="G87" s="58"/>
      <c r="I87" s="61" t="s">
        <v>9</v>
      </c>
      <c r="J87" s="27"/>
      <c r="K87" s="27"/>
      <c r="L87" s="75"/>
      <c r="N87" s="58"/>
      <c r="U87" s="40"/>
    </row>
    <row r="88" spans="1:24" x14ac:dyDescent="0.2">
      <c r="A88" s="132"/>
      <c r="B88" s="56" t="s">
        <v>10</v>
      </c>
      <c r="C88" s="4">
        <f>C84*D86</f>
        <v>128</v>
      </c>
      <c r="D88" s="4">
        <f>D84*D86</f>
        <v>128</v>
      </c>
      <c r="E88" s="42">
        <f>E86</f>
        <v>1</v>
      </c>
      <c r="G88" s="58"/>
      <c r="I88" s="56" t="s">
        <v>10</v>
      </c>
      <c r="J88" s="4">
        <f>J84*K86</f>
        <v>64</v>
      </c>
      <c r="K88" s="4">
        <f>K84*K86</f>
        <v>64</v>
      </c>
      <c r="L88" s="42">
        <v>2</v>
      </c>
      <c r="N88" s="58"/>
      <c r="U88" s="40"/>
    </row>
    <row r="89" spans="1:24" x14ac:dyDescent="0.2">
      <c r="A89" s="132"/>
      <c r="B89" s="76" t="s">
        <v>7</v>
      </c>
      <c r="C89" s="128" t="s">
        <v>16</v>
      </c>
      <c r="D89" s="129"/>
      <c r="E89" s="130"/>
      <c r="G89" s="58"/>
      <c r="I89" s="76" t="s">
        <v>7</v>
      </c>
      <c r="J89" s="28" t="s">
        <v>16</v>
      </c>
      <c r="K89" s="29"/>
      <c r="L89" s="77"/>
      <c r="N89" s="58"/>
      <c r="Q89" t="s">
        <v>41</v>
      </c>
      <c r="S89" t="s">
        <v>41</v>
      </c>
      <c r="U89" s="40"/>
      <c r="W89" s="24" t="s">
        <v>38</v>
      </c>
      <c r="X89" s="38"/>
    </row>
    <row r="90" spans="1:24" ht="16" thickBot="1" x14ac:dyDescent="0.25">
      <c r="A90" s="133"/>
      <c r="B90" s="64" t="s">
        <v>10</v>
      </c>
      <c r="C90" s="43">
        <f>E1</f>
        <v>128</v>
      </c>
      <c r="D90" s="43">
        <f>E1</f>
        <v>128</v>
      </c>
      <c r="E90" s="78"/>
      <c r="F90" s="45"/>
      <c r="G90" s="46">
        <f>SUM(F62:F90)</f>
        <v>12139776</v>
      </c>
      <c r="I90" s="64" t="s">
        <v>10</v>
      </c>
      <c r="J90" s="43">
        <f>E1/2</f>
        <v>64</v>
      </c>
      <c r="K90" s="43">
        <f>E1/2</f>
        <v>64</v>
      </c>
      <c r="L90" s="78"/>
      <c r="M90" s="45"/>
      <c r="N90" s="46">
        <f>SUM(M61:M90)</f>
        <v>9116928</v>
      </c>
      <c r="Q90">
        <f>SUM(P61:P87)</f>
        <v>10577</v>
      </c>
      <c r="S90" s="13">
        <f>SUM(R61:R83)</f>
        <v>7753</v>
      </c>
      <c r="T90" s="13"/>
      <c r="U90" s="79"/>
      <c r="V90" s="18">
        <f>G90+N90*(S16&gt;0)</f>
        <v>21256704</v>
      </c>
      <c r="W90" s="14">
        <f>SUM(V69:V90)</f>
        <v>21256704</v>
      </c>
      <c r="X90" s="2">
        <f>SUM(Q90,S90)</f>
        <v>18330</v>
      </c>
    </row>
    <row r="91" spans="1:24" ht="16" thickBot="1" x14ac:dyDescent="0.25">
      <c r="M91" t="s">
        <v>31</v>
      </c>
      <c r="X91" s="2" t="s">
        <v>66</v>
      </c>
    </row>
    <row r="92" spans="1:24" x14ac:dyDescent="0.2">
      <c r="B92" t="s">
        <v>19</v>
      </c>
      <c r="C92" t="s">
        <v>20</v>
      </c>
      <c r="D92" t="s">
        <v>0</v>
      </c>
      <c r="E92" s="8" t="s">
        <v>21</v>
      </c>
      <c r="F92" t="str">
        <f>A10</f>
        <v>Fuse</v>
      </c>
      <c r="G92" s="8" t="s">
        <v>21</v>
      </c>
      <c r="H92" t="str">
        <f>A18</f>
        <v>Transition</v>
      </c>
      <c r="I92" s="8" t="s">
        <v>21</v>
      </c>
      <c r="J92">
        <f>A34</f>
        <v>0</v>
      </c>
      <c r="L92" t="s">
        <v>22</v>
      </c>
      <c r="M92" s="1">
        <f>R16</f>
        <v>14</v>
      </c>
      <c r="N92" s="8" t="s">
        <v>21</v>
      </c>
      <c r="O92" s="8"/>
      <c r="P92" s="8"/>
      <c r="Q92" s="8"/>
      <c r="R92" t="str">
        <f>A60</f>
        <v>Tail Block</v>
      </c>
      <c r="V92" s="17" t="s">
        <v>19</v>
      </c>
      <c r="W92" s="21">
        <f>W6+W33+W59+W90</f>
        <v>274629888</v>
      </c>
      <c r="X92">
        <f>SUM(X2:X90)</f>
        <v>205108</v>
      </c>
    </row>
    <row r="93" spans="1:24" ht="16" thickBot="1" x14ac:dyDescent="0.25">
      <c r="D93" s="5">
        <f>W6</f>
        <v>6905088</v>
      </c>
      <c r="E93" s="5"/>
      <c r="F93" s="5">
        <f>SUM(C12,C16)</f>
        <v>11612160</v>
      </c>
      <c r="G93" s="5"/>
      <c r="H93" s="5">
        <f>C20+C32</f>
        <v>580608</v>
      </c>
      <c r="I93" s="5"/>
      <c r="J93" s="5">
        <f>W59</f>
        <v>228718080</v>
      </c>
      <c r="K93" s="5"/>
      <c r="L93" s="5"/>
      <c r="M93" s="5"/>
      <c r="N93" s="5"/>
      <c r="O93" s="5"/>
      <c r="P93" s="5"/>
      <c r="Q93" s="5"/>
      <c r="R93" s="5">
        <f>SUM(C75,C83,C87)</f>
        <v>5902336</v>
      </c>
      <c r="V93" s="19" t="s">
        <v>30</v>
      </c>
      <c r="W93" s="80">
        <f>W92/(C90*D90)/1000</f>
        <v>16.762078124999999</v>
      </c>
      <c r="X93" s="81"/>
    </row>
    <row r="94" spans="1:24" x14ac:dyDescent="0.2">
      <c r="D94" s="5">
        <f>D93+F93+H93+J93*M92+R93</f>
        <v>3227053312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</row>
    <row r="95" spans="1:24" x14ac:dyDescent="0.2">
      <c r="A95" s="13"/>
      <c r="B95" s="13" t="s">
        <v>23</v>
      </c>
      <c r="C95" s="13" t="s">
        <v>20</v>
      </c>
      <c r="D95" s="22">
        <f>D94/C90/D90/1000</f>
        <v>196.96370312499999</v>
      </c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20"/>
      <c r="W95" s="14"/>
    </row>
    <row r="97" spans="21:21" x14ac:dyDescent="0.2">
      <c r="U97">
        <f>SUM(U3:U90)</f>
        <v>1761488</v>
      </c>
    </row>
    <row r="98" spans="21:21" x14ac:dyDescent="0.2">
      <c r="U98">
        <f>U97/1000000</f>
        <v>1.7614879999999999</v>
      </c>
    </row>
  </sheetData>
  <mergeCells count="137">
    <mergeCell ref="C2:E2"/>
    <mergeCell ref="F2:H2"/>
    <mergeCell ref="I2:K2"/>
    <mergeCell ref="L2:N2"/>
    <mergeCell ref="O2:Q2"/>
    <mergeCell ref="R2:T2"/>
    <mergeCell ref="O4:Q4"/>
    <mergeCell ref="R4:T4"/>
    <mergeCell ref="C6:E6"/>
    <mergeCell ref="F6:H6"/>
    <mergeCell ref="I6:K6"/>
    <mergeCell ref="L6:N6"/>
    <mergeCell ref="O6:Q6"/>
    <mergeCell ref="R6:T6"/>
    <mergeCell ref="A4:A9"/>
    <mergeCell ref="B4:B5"/>
    <mergeCell ref="C4:E4"/>
    <mergeCell ref="F4:H4"/>
    <mergeCell ref="I4:K4"/>
    <mergeCell ref="L4:N4"/>
    <mergeCell ref="C8:T8"/>
    <mergeCell ref="A18:A33"/>
    <mergeCell ref="B18:B19"/>
    <mergeCell ref="C18:E18"/>
    <mergeCell ref="A10:A17"/>
    <mergeCell ref="B10:B11"/>
    <mergeCell ref="C10:E10"/>
    <mergeCell ref="C12:E12"/>
    <mergeCell ref="O12:Q12"/>
    <mergeCell ref="O13:Q13"/>
    <mergeCell ref="B14:B15"/>
    <mergeCell ref="C14:E14"/>
    <mergeCell ref="M14:N14"/>
    <mergeCell ref="Q14:S14"/>
    <mergeCell ref="AC18:AE18"/>
    <mergeCell ref="C20:E20"/>
    <mergeCell ref="AC20:AE20"/>
    <mergeCell ref="B22:B23"/>
    <mergeCell ref="C22:E22"/>
    <mergeCell ref="AB22:AB23"/>
    <mergeCell ref="AC22:AE22"/>
    <mergeCell ref="C15:E15"/>
    <mergeCell ref="C16:E16"/>
    <mergeCell ref="AB18:AB19"/>
    <mergeCell ref="AC30:AE30"/>
    <mergeCell ref="C31:E31"/>
    <mergeCell ref="AC31:AE31"/>
    <mergeCell ref="C32:E32"/>
    <mergeCell ref="AC32:AE32"/>
    <mergeCell ref="C34:G34"/>
    <mergeCell ref="I34:M34"/>
    <mergeCell ref="AC24:AE24"/>
    <mergeCell ref="B26:B27"/>
    <mergeCell ref="C26:E26"/>
    <mergeCell ref="AB26:AB27"/>
    <mergeCell ref="AC26:AE26"/>
    <mergeCell ref="C28:E28"/>
    <mergeCell ref="AC28:AE28"/>
    <mergeCell ref="C24:E24"/>
    <mergeCell ref="B30:B31"/>
    <mergeCell ref="C30:E30"/>
    <mergeCell ref="AB30:AB31"/>
    <mergeCell ref="C41:E41"/>
    <mergeCell ref="C42:E42"/>
    <mergeCell ref="J42:L42"/>
    <mergeCell ref="B44:B45"/>
    <mergeCell ref="C44:E44"/>
    <mergeCell ref="I44:I45"/>
    <mergeCell ref="J44:L44"/>
    <mergeCell ref="B36:B37"/>
    <mergeCell ref="C36:E36"/>
    <mergeCell ref="I36:I37"/>
    <mergeCell ref="C38:E38"/>
    <mergeCell ref="J38:L38"/>
    <mergeCell ref="B40:B41"/>
    <mergeCell ref="C40:E40"/>
    <mergeCell ref="I40:I41"/>
    <mergeCell ref="J40:L40"/>
    <mergeCell ref="C50:E50"/>
    <mergeCell ref="J50:L50"/>
    <mergeCell ref="B52:B53"/>
    <mergeCell ref="C52:E52"/>
    <mergeCell ref="I52:I53"/>
    <mergeCell ref="J52:L52"/>
    <mergeCell ref="C46:E46"/>
    <mergeCell ref="J46:L46"/>
    <mergeCell ref="B48:B49"/>
    <mergeCell ref="C48:E48"/>
    <mergeCell ref="I48:I49"/>
    <mergeCell ref="J48:L48"/>
    <mergeCell ref="A60:A90"/>
    <mergeCell ref="B61:B62"/>
    <mergeCell ref="C61:E61"/>
    <mergeCell ref="I61:I62"/>
    <mergeCell ref="J61:L61"/>
    <mergeCell ref="C63:E63"/>
    <mergeCell ref="J63:L63"/>
    <mergeCell ref="B65:B66"/>
    <mergeCell ref="C54:E54"/>
    <mergeCell ref="J54:L54"/>
    <mergeCell ref="B56:B57"/>
    <mergeCell ref="C56:E56"/>
    <mergeCell ref="I56:I57"/>
    <mergeCell ref="J56:L56"/>
    <mergeCell ref="A40:A59"/>
    <mergeCell ref="C65:E65"/>
    <mergeCell ref="I65:I66"/>
    <mergeCell ref="C67:E67"/>
    <mergeCell ref="J67:L67"/>
    <mergeCell ref="B69:B70"/>
    <mergeCell ref="C69:E69"/>
    <mergeCell ref="I69:I70"/>
    <mergeCell ref="C58:E58"/>
    <mergeCell ref="J58:L58"/>
    <mergeCell ref="B77:B78"/>
    <mergeCell ref="C77:E77"/>
    <mergeCell ref="I77:I78"/>
    <mergeCell ref="C78:E78"/>
    <mergeCell ref="C79:E79"/>
    <mergeCell ref="J79:L79"/>
    <mergeCell ref="C71:E71"/>
    <mergeCell ref="J71:L71"/>
    <mergeCell ref="B73:B74"/>
    <mergeCell ref="C73:E73"/>
    <mergeCell ref="I73:I74"/>
    <mergeCell ref="C75:E75"/>
    <mergeCell ref="J75:L75"/>
    <mergeCell ref="C87:E87"/>
    <mergeCell ref="C89:E89"/>
    <mergeCell ref="B81:B82"/>
    <mergeCell ref="C81:E81"/>
    <mergeCell ref="I81:I82"/>
    <mergeCell ref="C83:E83"/>
    <mergeCell ref="J83:L83"/>
    <mergeCell ref="B85:B86"/>
    <mergeCell ref="C85:E85"/>
    <mergeCell ref="I85:I8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DC59D-E994-4D49-A938-14E6B0BDC437}">
  <dimension ref="A1:AE135"/>
  <sheetViews>
    <sheetView topLeftCell="J128" zoomScale="120" zoomScaleNormal="120" workbookViewId="0">
      <selection activeCell="AB133" sqref="AB133"/>
    </sheetView>
  </sheetViews>
  <sheetFormatPr baseColWidth="10" defaultColWidth="8.83203125" defaultRowHeight="15" x14ac:dyDescent="0.2"/>
  <cols>
    <col min="1" max="1" width="14" customWidth="1"/>
    <col min="2" max="2" width="12.1640625" customWidth="1"/>
    <col min="3" max="3" width="11" bestFit="1" customWidth="1"/>
    <col min="4" max="4" width="12" bestFit="1" customWidth="1"/>
    <col min="6" max="6" width="12" bestFit="1" customWidth="1"/>
    <col min="7" max="7" width="10" bestFit="1" customWidth="1"/>
    <col min="8" max="8" width="12" bestFit="1" customWidth="1"/>
    <col min="10" max="10" width="12" bestFit="1" customWidth="1"/>
    <col min="14" max="14" width="10" bestFit="1" customWidth="1"/>
    <col min="18" max="18" width="10" bestFit="1" customWidth="1"/>
    <col min="21" max="21" width="11.1640625" bestFit="1" customWidth="1"/>
    <col min="22" max="22" width="11.83203125" style="18" customWidth="1"/>
    <col min="23" max="23" width="11.6640625" style="9" customWidth="1"/>
    <col min="24" max="24" width="7.6640625" style="2" customWidth="1"/>
    <col min="26" max="26" width="6.83203125" customWidth="1"/>
    <col min="27" max="27" width="5.6640625" customWidth="1"/>
    <col min="29" max="29" width="10.1640625" bestFit="1" customWidth="1"/>
  </cols>
  <sheetData>
    <row r="1" spans="1:31" ht="16" thickBot="1" x14ac:dyDescent="0.25">
      <c r="A1" t="s">
        <v>18</v>
      </c>
      <c r="D1" t="s">
        <v>32</v>
      </c>
      <c r="E1" s="1">
        <v>128</v>
      </c>
      <c r="F1" s="2" t="s">
        <v>17</v>
      </c>
      <c r="G1" s="1">
        <v>8</v>
      </c>
      <c r="V1" s="16" t="s">
        <v>28</v>
      </c>
      <c r="W1" s="10" t="s">
        <v>29</v>
      </c>
      <c r="X1" s="38" t="s">
        <v>63</v>
      </c>
      <c r="Z1" s="39"/>
    </row>
    <row r="2" spans="1:31" x14ac:dyDescent="0.2">
      <c r="A2" s="25">
        <f>W133</f>
        <v>16.864609375000001</v>
      </c>
      <c r="B2" s="3" t="s">
        <v>5</v>
      </c>
      <c r="C2" s="98" t="s">
        <v>1</v>
      </c>
      <c r="D2" s="99"/>
      <c r="E2" s="100"/>
      <c r="F2" s="98" t="s">
        <v>2</v>
      </c>
      <c r="G2" s="99"/>
      <c r="H2" s="100"/>
      <c r="I2" s="98" t="s">
        <v>3</v>
      </c>
      <c r="J2" s="99"/>
      <c r="K2" s="100"/>
      <c r="L2" s="98" t="s">
        <v>42</v>
      </c>
      <c r="M2" s="99"/>
      <c r="N2" s="100"/>
      <c r="O2" s="98" t="s">
        <v>4</v>
      </c>
      <c r="P2" s="99"/>
      <c r="Q2" s="100"/>
      <c r="R2" s="98" t="s">
        <v>40</v>
      </c>
      <c r="S2" s="99"/>
      <c r="T2" s="100"/>
      <c r="U2" s="40" t="s">
        <v>43</v>
      </c>
      <c r="V2" s="17"/>
      <c r="W2" s="11"/>
    </row>
    <row r="3" spans="1:31" ht="16" thickBot="1" x14ac:dyDescent="0.25">
      <c r="A3" s="2"/>
      <c r="B3" s="41" t="s">
        <v>6</v>
      </c>
      <c r="C3" s="41">
        <f>$E1+2*$G$1</f>
        <v>144</v>
      </c>
      <c r="D3" s="41">
        <f>$E1+2*$G$1</f>
        <v>144</v>
      </c>
      <c r="E3" s="41">
        <v>3</v>
      </c>
      <c r="F3" s="41">
        <f>$E1+2*$G$1</f>
        <v>144</v>
      </c>
      <c r="G3" s="41">
        <f>$E1+2*$G$1</f>
        <v>144</v>
      </c>
      <c r="H3" s="41">
        <v>3</v>
      </c>
      <c r="I3" s="41">
        <f>$E1+2*$G$1</f>
        <v>144</v>
      </c>
      <c r="J3" s="41">
        <f>$E1+2*$G$1</f>
        <v>144</v>
      </c>
      <c r="K3" s="41">
        <v>3</v>
      </c>
      <c r="L3" s="41">
        <f>$E1+2*$G$1</f>
        <v>144</v>
      </c>
      <c r="M3" s="41">
        <f>$E1+2*$G$1</f>
        <v>144</v>
      </c>
      <c r="N3" s="41">
        <v>1</v>
      </c>
      <c r="O3" s="41">
        <f>$E1+2*$G$1</f>
        <v>144</v>
      </c>
      <c r="P3" s="41">
        <f>$E1+2*$G$1</f>
        <v>144</v>
      </c>
      <c r="Q3" s="41">
        <v>1</v>
      </c>
      <c r="R3" s="41">
        <f>$E1+2*$G$1</f>
        <v>144</v>
      </c>
      <c r="S3" s="41">
        <f>$E1+2*$G$1</f>
        <v>144</v>
      </c>
      <c r="T3" s="41">
        <v>1</v>
      </c>
      <c r="U3" s="40"/>
    </row>
    <row r="4" spans="1:31" x14ac:dyDescent="0.2">
      <c r="A4" s="88" t="s">
        <v>0</v>
      </c>
      <c r="B4" s="91" t="s">
        <v>7</v>
      </c>
      <c r="C4" s="93" t="s">
        <v>8</v>
      </c>
      <c r="D4" s="93"/>
      <c r="E4" s="94"/>
      <c r="F4" s="93" t="s">
        <v>8</v>
      </c>
      <c r="G4" s="93"/>
      <c r="H4" s="94"/>
      <c r="I4" s="93" t="s">
        <v>8</v>
      </c>
      <c r="J4" s="93"/>
      <c r="K4" s="94"/>
      <c r="L4" s="93" t="s">
        <v>8</v>
      </c>
      <c r="M4" s="93"/>
      <c r="N4" s="94"/>
      <c r="O4" s="93" t="s">
        <v>8</v>
      </c>
      <c r="P4" s="93"/>
      <c r="Q4" s="94"/>
      <c r="R4" s="93" t="s">
        <v>8</v>
      </c>
      <c r="S4" s="93"/>
      <c r="T4" s="109"/>
      <c r="U4" s="40"/>
      <c r="X4">
        <f>SUM(Z4:AE4)</f>
        <v>588</v>
      </c>
      <c r="Z4">
        <f>E3*E5*C5*C5+E5</f>
        <v>336</v>
      </c>
      <c r="AA4">
        <f>H3*H5*F5*F5+H5</f>
        <v>224</v>
      </c>
      <c r="AB4">
        <f>K3*K5*I5*I5+K5</f>
        <v>16</v>
      </c>
      <c r="AC4">
        <f>N3*N5*L5*L5+N5</f>
        <v>4</v>
      </c>
      <c r="AD4">
        <f>Q3*Q5*O5*O5+Q5</f>
        <v>4</v>
      </c>
      <c r="AE4">
        <f>T3*T5*R5*R5+T5</f>
        <v>4</v>
      </c>
    </row>
    <row r="5" spans="1:31" x14ac:dyDescent="0.2">
      <c r="A5" s="89"/>
      <c r="B5" s="92"/>
      <c r="C5" s="6">
        <v>3</v>
      </c>
      <c r="D5" s="6">
        <v>1</v>
      </c>
      <c r="E5" s="4">
        <f>N15</f>
        <v>12</v>
      </c>
      <c r="F5" s="6">
        <v>3</v>
      </c>
      <c r="G5" s="6">
        <v>1</v>
      </c>
      <c r="H5" s="4">
        <f>N16</f>
        <v>8</v>
      </c>
      <c r="I5" s="6">
        <v>1</v>
      </c>
      <c r="J5" s="6">
        <v>1</v>
      </c>
      <c r="K5" s="4">
        <f>N17</f>
        <v>4</v>
      </c>
      <c r="L5" s="6">
        <v>1</v>
      </c>
      <c r="M5" s="6">
        <v>1</v>
      </c>
      <c r="N5" s="4">
        <f>N18</f>
        <v>2</v>
      </c>
      <c r="O5" s="6">
        <v>1</v>
      </c>
      <c r="P5" s="6">
        <v>1</v>
      </c>
      <c r="Q5" s="4">
        <f>N18</f>
        <v>2</v>
      </c>
      <c r="R5" s="6">
        <v>1</v>
      </c>
      <c r="S5" s="6">
        <v>1</v>
      </c>
      <c r="T5" s="42">
        <f>N19</f>
        <v>2</v>
      </c>
      <c r="W5" s="24" t="s">
        <v>35</v>
      </c>
      <c r="X5"/>
    </row>
    <row r="6" spans="1:31" ht="16" thickBot="1" x14ac:dyDescent="0.25">
      <c r="A6" s="89"/>
      <c r="B6" s="34" t="s">
        <v>9</v>
      </c>
      <c r="C6" s="110">
        <f>C7*D7*E7*C5*C5*E3</f>
        <v>6718464</v>
      </c>
      <c r="D6" s="110"/>
      <c r="E6" s="110"/>
      <c r="F6" s="110">
        <f t="shared" ref="F6" si="0">F7*G7*H7*F5*F5*H3</f>
        <v>4478976</v>
      </c>
      <c r="G6" s="110"/>
      <c r="H6" s="110"/>
      <c r="I6" s="110">
        <f t="shared" ref="I6" si="1">I7*J7*K7*I5*I5*K3</f>
        <v>248832</v>
      </c>
      <c r="J6" s="110"/>
      <c r="K6" s="110"/>
      <c r="L6" s="110">
        <f t="shared" ref="L6" si="2">L7*M7*N7*L5*L5*N3</f>
        <v>41472</v>
      </c>
      <c r="M6" s="110"/>
      <c r="N6" s="110"/>
      <c r="O6" s="110">
        <f t="shared" ref="O6" si="3">O7*P7*Q7*O5*O5*Q3</f>
        <v>41472</v>
      </c>
      <c r="P6" s="110"/>
      <c r="Q6" s="110"/>
      <c r="R6" s="110">
        <f t="shared" ref="R6" si="4">R7*S7*T7*R5*R5*T3</f>
        <v>41472</v>
      </c>
      <c r="S6" s="110"/>
      <c r="T6" s="111"/>
      <c r="U6" s="40"/>
      <c r="V6" s="18">
        <f>SUM(C6:T6)</f>
        <v>11570688</v>
      </c>
      <c r="W6" s="12">
        <f>V6</f>
        <v>11570688</v>
      </c>
      <c r="X6"/>
    </row>
    <row r="7" spans="1:31" x14ac:dyDescent="0.2">
      <c r="A7" s="89"/>
      <c r="B7" s="4" t="s">
        <v>10</v>
      </c>
      <c r="C7" s="4">
        <f>C3/D5</f>
        <v>144</v>
      </c>
      <c r="D7" s="4">
        <f>D3/D5</f>
        <v>144</v>
      </c>
      <c r="E7" s="4">
        <f>E5</f>
        <v>12</v>
      </c>
      <c r="F7" s="4">
        <f>F3/G5</f>
        <v>144</v>
      </c>
      <c r="G7" s="4">
        <f>G3/G5</f>
        <v>144</v>
      </c>
      <c r="H7" s="4">
        <f>H5</f>
        <v>8</v>
      </c>
      <c r="I7" s="4">
        <f>I3/J5</f>
        <v>144</v>
      </c>
      <c r="J7" s="4">
        <f>J3/J5</f>
        <v>144</v>
      </c>
      <c r="K7" s="4">
        <f>K5</f>
        <v>4</v>
      </c>
      <c r="L7" s="4">
        <f>L3/M5</f>
        <v>144</v>
      </c>
      <c r="M7" s="4">
        <f>M3/M5</f>
        <v>144</v>
      </c>
      <c r="N7" s="4">
        <f>N5</f>
        <v>2</v>
      </c>
      <c r="O7" s="4">
        <f>O3/P5</f>
        <v>144</v>
      </c>
      <c r="P7" s="4">
        <f>P3/P5</f>
        <v>144</v>
      </c>
      <c r="Q7" s="4">
        <f>Q5</f>
        <v>2</v>
      </c>
      <c r="R7" s="4">
        <f>R3/S5</f>
        <v>144</v>
      </c>
      <c r="S7" s="4">
        <f>S3/S5</f>
        <v>144</v>
      </c>
      <c r="T7" s="42">
        <f>T5</f>
        <v>2</v>
      </c>
      <c r="U7" s="40">
        <f>(C7*D7*E7+F7*G7*H7+I7*J7*K7+L7*M7*N7+O7*P7*Q7+R7*S7*T7)</f>
        <v>622080</v>
      </c>
      <c r="X7"/>
    </row>
    <row r="8" spans="1:31" x14ac:dyDescent="0.2">
      <c r="A8" s="89"/>
      <c r="B8" s="26" t="s">
        <v>7</v>
      </c>
      <c r="C8" s="95" t="s">
        <v>11</v>
      </c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7"/>
      <c r="U8" s="40"/>
      <c r="X8"/>
    </row>
    <row r="9" spans="1:31" ht="16" thickBot="1" x14ac:dyDescent="0.25">
      <c r="A9" s="90"/>
      <c r="B9" s="43" t="s">
        <v>10</v>
      </c>
      <c r="C9" s="43">
        <f>C7</f>
        <v>144</v>
      </c>
      <c r="D9" s="43">
        <f>D7</f>
        <v>144</v>
      </c>
      <c r="E9" s="43">
        <f>E7+H7+K7+N7+Q7+T7</f>
        <v>30</v>
      </c>
      <c r="F9" s="44">
        <f>E9/16</f>
        <v>1.875</v>
      </c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6"/>
      <c r="U9" s="47"/>
      <c r="V9" s="19"/>
      <c r="X9"/>
    </row>
    <row r="10" spans="1:31" x14ac:dyDescent="0.2">
      <c r="A10" s="88" t="s">
        <v>13</v>
      </c>
      <c r="B10" s="91" t="s">
        <v>7</v>
      </c>
      <c r="C10" s="93" t="s">
        <v>8</v>
      </c>
      <c r="D10" s="93"/>
      <c r="E10" s="109"/>
      <c r="U10" s="40"/>
      <c r="X10">
        <f>E9*E11*C11*C11+E11</f>
        <v>744</v>
      </c>
    </row>
    <row r="11" spans="1:31" x14ac:dyDescent="0.2">
      <c r="A11" s="89"/>
      <c r="B11" s="92"/>
      <c r="C11" s="6">
        <v>1</v>
      </c>
      <c r="D11" s="6">
        <v>1</v>
      </c>
      <c r="E11" s="42">
        <f>N20</f>
        <v>24</v>
      </c>
      <c r="U11" s="40"/>
    </row>
    <row r="12" spans="1:31" x14ac:dyDescent="0.2">
      <c r="A12" s="89"/>
      <c r="B12" s="34" t="s">
        <v>9</v>
      </c>
      <c r="C12" s="110">
        <f>C13*D13*E13*C11*C11*E9</f>
        <v>14929920</v>
      </c>
      <c r="D12" s="110"/>
      <c r="E12" s="111"/>
      <c r="O12" s="101" t="s">
        <v>33</v>
      </c>
      <c r="P12" s="101"/>
      <c r="Q12" s="102"/>
      <c r="U12" s="40"/>
      <c r="V12" s="18">
        <f>SUM(C12:R12)</f>
        <v>14929920</v>
      </c>
    </row>
    <row r="13" spans="1:31" x14ac:dyDescent="0.2">
      <c r="A13" s="89"/>
      <c r="B13" s="4" t="s">
        <v>10</v>
      </c>
      <c r="C13" s="4">
        <f>C9/D11</f>
        <v>144</v>
      </c>
      <c r="D13" s="4">
        <f>D9/D11</f>
        <v>144</v>
      </c>
      <c r="E13" s="42">
        <f>E11</f>
        <v>24</v>
      </c>
      <c r="O13" s="103" t="s">
        <v>34</v>
      </c>
      <c r="P13" s="103"/>
      <c r="Q13" s="104"/>
      <c r="U13" s="40">
        <f>(C13*D13*E13+F13*G13*H13+I13*J13*K13)</f>
        <v>497664</v>
      </c>
      <c r="X13"/>
    </row>
    <row r="14" spans="1:31" x14ac:dyDescent="0.2">
      <c r="A14" s="89"/>
      <c r="B14" s="105" t="s">
        <v>7</v>
      </c>
      <c r="C14" s="106" t="s">
        <v>24</v>
      </c>
      <c r="D14" s="106"/>
      <c r="E14" s="107"/>
      <c r="M14" s="95" t="s">
        <v>44</v>
      </c>
      <c r="N14" s="108"/>
      <c r="Q14" s="95" t="s">
        <v>45</v>
      </c>
      <c r="R14" s="96"/>
      <c r="S14" s="108"/>
      <c r="U14" s="40"/>
      <c r="X14" s="82">
        <v>1</v>
      </c>
    </row>
    <row r="15" spans="1:31" x14ac:dyDescent="0.2">
      <c r="A15" s="89"/>
      <c r="B15" s="92"/>
      <c r="C15" s="95"/>
      <c r="D15" s="96"/>
      <c r="E15" s="97"/>
      <c r="M15" t="s">
        <v>46</v>
      </c>
      <c r="N15" s="48">
        <v>12</v>
      </c>
      <c r="R15" s="2" t="s">
        <v>47</v>
      </c>
      <c r="S15" s="2" t="s">
        <v>48</v>
      </c>
      <c r="U15" s="40"/>
      <c r="X15"/>
    </row>
    <row r="16" spans="1:31" x14ac:dyDescent="0.2">
      <c r="A16" s="89"/>
      <c r="B16" s="34" t="s">
        <v>9</v>
      </c>
      <c r="C16" s="110">
        <f>C17*D17*E17</f>
        <v>497664</v>
      </c>
      <c r="D16" s="110"/>
      <c r="E16" s="111"/>
      <c r="M16" t="s">
        <v>49</v>
      </c>
      <c r="N16" s="15">
        <v>8</v>
      </c>
      <c r="Q16" s="49" t="s">
        <v>50</v>
      </c>
      <c r="R16" s="15">
        <v>12</v>
      </c>
      <c r="S16" s="15">
        <v>2</v>
      </c>
      <c r="U16" s="40"/>
      <c r="V16" s="18">
        <f>SUM(C16:L16)</f>
        <v>497664</v>
      </c>
      <c r="X16"/>
    </row>
    <row r="17" spans="1:24" ht="16" thickBot="1" x14ac:dyDescent="0.25">
      <c r="A17" s="90"/>
      <c r="B17" s="43" t="s">
        <v>10</v>
      </c>
      <c r="C17" s="43">
        <f>C13</f>
        <v>144</v>
      </c>
      <c r="D17" s="43">
        <f>D13</f>
        <v>144</v>
      </c>
      <c r="E17" s="50">
        <f>E13</f>
        <v>24</v>
      </c>
      <c r="M17" t="s">
        <v>51</v>
      </c>
      <c r="N17" s="15">
        <v>4</v>
      </c>
      <c r="Q17" s="49" t="s">
        <v>26</v>
      </c>
      <c r="R17" s="15">
        <v>16</v>
      </c>
      <c r="S17" s="15">
        <v>16</v>
      </c>
      <c r="U17" s="40">
        <f>(C17*D17*E17+F17*G17*H17+I17*J17*K17)</f>
        <v>497664</v>
      </c>
      <c r="X17"/>
    </row>
    <row r="18" spans="1:24" x14ac:dyDescent="0.2">
      <c r="A18" s="88" t="s">
        <v>12</v>
      </c>
      <c r="B18" s="91" t="s">
        <v>7</v>
      </c>
      <c r="C18" s="93" t="s">
        <v>8</v>
      </c>
      <c r="D18" s="93"/>
      <c r="E18" s="109"/>
      <c r="M18" t="s">
        <v>52</v>
      </c>
      <c r="N18" s="15">
        <v>2</v>
      </c>
      <c r="Q18" s="49" t="s">
        <v>27</v>
      </c>
      <c r="R18" s="15">
        <v>64</v>
      </c>
      <c r="S18" s="15">
        <v>32</v>
      </c>
      <c r="U18" s="40"/>
      <c r="X18">
        <f>E17*E19*C19*C19+E19</f>
        <v>6944</v>
      </c>
    </row>
    <row r="19" spans="1:24" x14ac:dyDescent="0.2">
      <c r="A19" s="89"/>
      <c r="B19" s="92"/>
      <c r="C19" s="6">
        <v>3</v>
      </c>
      <c r="D19" s="6">
        <v>2</v>
      </c>
      <c r="E19" s="51">
        <f>R17+S17</f>
        <v>32</v>
      </c>
      <c r="M19" t="s">
        <v>53</v>
      </c>
      <c r="N19" s="15">
        <v>2</v>
      </c>
      <c r="Q19" s="49" t="s">
        <v>39</v>
      </c>
      <c r="R19" s="15">
        <v>16</v>
      </c>
      <c r="S19" s="15">
        <v>16</v>
      </c>
      <c r="U19" s="40"/>
      <c r="X19"/>
    </row>
    <row r="20" spans="1:24" x14ac:dyDescent="0.2">
      <c r="A20" s="89"/>
      <c r="B20" s="34" t="s">
        <v>9</v>
      </c>
      <c r="C20" s="110">
        <f>C21*D21*E21*C19*C19*E17</f>
        <v>35831808</v>
      </c>
      <c r="D20" s="110"/>
      <c r="E20" s="111"/>
      <c r="M20" t="s">
        <v>54</v>
      </c>
      <c r="N20" s="15">
        <v>24</v>
      </c>
      <c r="Q20" s="52"/>
      <c r="R20" s="53"/>
      <c r="S20" s="53"/>
      <c r="U20" s="40"/>
      <c r="V20" s="18">
        <f>SUM(C20:L20)</f>
        <v>35831808</v>
      </c>
      <c r="X20"/>
    </row>
    <row r="21" spans="1:24" x14ac:dyDescent="0.2">
      <c r="A21" s="89"/>
      <c r="B21" s="4" t="s">
        <v>10</v>
      </c>
      <c r="C21" s="4">
        <f>C17/D19</f>
        <v>72</v>
      </c>
      <c r="D21" s="4">
        <f>D17/D19</f>
        <v>72</v>
      </c>
      <c r="E21" s="42">
        <f>E19</f>
        <v>32</v>
      </c>
      <c r="U21" s="40">
        <f>(C21*D21*E21+F21*G21*H21+I21*J21*K21+L21*M21*N21)</f>
        <v>165888</v>
      </c>
      <c r="X21"/>
    </row>
    <row r="22" spans="1:24" x14ac:dyDescent="0.2">
      <c r="A22" s="89"/>
      <c r="B22" s="105" t="s">
        <v>7</v>
      </c>
      <c r="C22" s="106" t="s">
        <v>24</v>
      </c>
      <c r="D22" s="106"/>
      <c r="E22" s="107"/>
      <c r="U22" s="40"/>
      <c r="X22">
        <v>1</v>
      </c>
    </row>
    <row r="23" spans="1:24" x14ac:dyDescent="0.2">
      <c r="A23" s="89"/>
      <c r="B23" s="92"/>
      <c r="C23" s="95"/>
      <c r="D23" s="96"/>
      <c r="E23" s="97"/>
      <c r="U23" s="40"/>
      <c r="X23"/>
    </row>
    <row r="24" spans="1:24" x14ac:dyDescent="0.2">
      <c r="A24" s="89"/>
      <c r="B24" s="34" t="s">
        <v>9</v>
      </c>
      <c r="C24" s="110">
        <f>C25*D25*E25</f>
        <v>165888</v>
      </c>
      <c r="D24" s="110"/>
      <c r="E24" s="111"/>
      <c r="U24" s="40"/>
      <c r="V24" s="18">
        <f>SUM(C24:T24)</f>
        <v>165888</v>
      </c>
      <c r="W24" s="24" t="s">
        <v>36</v>
      </c>
      <c r="X24"/>
    </row>
    <row r="25" spans="1:24" ht="16" thickBot="1" x14ac:dyDescent="0.25">
      <c r="A25" s="90"/>
      <c r="B25" s="41" t="s">
        <v>10</v>
      </c>
      <c r="C25" s="41">
        <f>C21</f>
        <v>72</v>
      </c>
      <c r="D25" s="41">
        <f>D21</f>
        <v>72</v>
      </c>
      <c r="E25" s="54">
        <f>E21</f>
        <v>32</v>
      </c>
      <c r="H25" s="13"/>
      <c r="O25" s="13"/>
      <c r="P25" s="13"/>
      <c r="Q25" s="13"/>
      <c r="R25" s="13"/>
      <c r="S25" s="13"/>
      <c r="T25" s="13"/>
      <c r="U25" s="40">
        <f>(C25*D25*E25+F25*G25*H25+I25*J25*K25+L25*M25*N25)</f>
        <v>165888</v>
      </c>
      <c r="V25" s="20"/>
      <c r="W25" s="14">
        <f>V12+V16+V20+V24</f>
        <v>51425280</v>
      </c>
      <c r="X25"/>
    </row>
    <row r="26" spans="1:24" ht="15" customHeight="1" x14ac:dyDescent="0.2">
      <c r="A26" s="119" t="s">
        <v>14</v>
      </c>
      <c r="B26" s="55" t="s">
        <v>7</v>
      </c>
      <c r="C26" s="120" t="s">
        <v>55</v>
      </c>
      <c r="D26" s="121"/>
      <c r="E26" s="121"/>
      <c r="F26" s="121"/>
      <c r="G26" s="122"/>
      <c r="I26" s="123" t="s">
        <v>56</v>
      </c>
      <c r="J26" s="121"/>
      <c r="K26" s="121"/>
      <c r="L26" s="121"/>
      <c r="M26" s="121"/>
      <c r="N26" s="21"/>
      <c r="P26" t="s">
        <v>61</v>
      </c>
      <c r="R26" t="s">
        <v>62</v>
      </c>
      <c r="U26" s="40"/>
      <c r="X26"/>
    </row>
    <row r="27" spans="1:24" ht="15" customHeight="1" x14ac:dyDescent="0.2">
      <c r="A27" s="119"/>
      <c r="B27" s="56" t="s">
        <v>10</v>
      </c>
      <c r="C27" s="4">
        <f>C25</f>
        <v>72</v>
      </c>
      <c r="D27" s="4">
        <f>D25</f>
        <v>72</v>
      </c>
      <c r="E27" s="4">
        <f>R$17</f>
        <v>16</v>
      </c>
      <c r="F27" s="57" t="s">
        <v>57</v>
      </c>
      <c r="G27" s="58" t="s">
        <v>58</v>
      </c>
      <c r="I27" s="56" t="s">
        <v>10</v>
      </c>
      <c r="J27" s="4">
        <f>C25</f>
        <v>72</v>
      </c>
      <c r="K27" s="4">
        <f>D25</f>
        <v>72</v>
      </c>
      <c r="L27" s="4">
        <f>S$17</f>
        <v>16</v>
      </c>
      <c r="M27" s="57" t="s">
        <v>57</v>
      </c>
      <c r="N27" s="58" t="s">
        <v>58</v>
      </c>
      <c r="U27" s="40">
        <f>(C27*D27*E27*H27+J27*K27+L27)</f>
        <v>5200</v>
      </c>
      <c r="X27"/>
    </row>
    <row r="28" spans="1:24" x14ac:dyDescent="0.2">
      <c r="A28" s="119"/>
      <c r="B28" s="112" t="s">
        <v>7</v>
      </c>
      <c r="C28" s="117" t="s">
        <v>8</v>
      </c>
      <c r="D28" s="117"/>
      <c r="E28" s="118"/>
      <c r="F28" s="59"/>
      <c r="G28" s="58"/>
      <c r="I28" s="112" t="s">
        <v>7</v>
      </c>
      <c r="J28" s="60" t="s">
        <v>8</v>
      </c>
      <c r="K28" s="30"/>
      <c r="L28" s="31"/>
      <c r="M28" s="59"/>
      <c r="N28" s="58"/>
      <c r="P28">
        <f>E27*E29*C29*C29+E29</f>
        <v>1088</v>
      </c>
      <c r="R28">
        <f>L27*L29*J29*J29+L29</f>
        <v>544</v>
      </c>
      <c r="U28" s="40"/>
      <c r="X28"/>
    </row>
    <row r="29" spans="1:24" x14ac:dyDescent="0.2">
      <c r="A29" s="119"/>
      <c r="B29" s="113"/>
      <c r="C29" s="6">
        <v>1</v>
      </c>
      <c r="D29" s="6">
        <v>1</v>
      </c>
      <c r="E29" s="23">
        <f>R$18</f>
        <v>64</v>
      </c>
      <c r="F29" s="59"/>
      <c r="G29" s="58"/>
      <c r="I29" s="113"/>
      <c r="J29" s="6">
        <v>1</v>
      </c>
      <c r="K29" s="6">
        <v>1</v>
      </c>
      <c r="L29" s="23">
        <f>S$18</f>
        <v>32</v>
      </c>
      <c r="M29" s="59"/>
      <c r="N29" s="58"/>
      <c r="U29" s="40"/>
      <c r="X29"/>
    </row>
    <row r="30" spans="1:24" x14ac:dyDescent="0.2">
      <c r="A30" s="119"/>
      <c r="B30" s="61" t="s">
        <v>9</v>
      </c>
      <c r="C30" s="110">
        <f>C31*D31*E31*C29*C29*E27</f>
        <v>5308416</v>
      </c>
      <c r="D30" s="110"/>
      <c r="E30" s="110"/>
      <c r="F30" s="59">
        <f>C30</f>
        <v>5308416</v>
      </c>
      <c r="G30" s="58"/>
      <c r="I30" s="61" t="s">
        <v>9</v>
      </c>
      <c r="J30" s="114">
        <f>J31*K31*L31*J29*J29*L27</f>
        <v>2654208</v>
      </c>
      <c r="K30" s="115"/>
      <c r="L30" s="116"/>
      <c r="M30" s="59">
        <f>J30</f>
        <v>2654208</v>
      </c>
      <c r="N30" s="58"/>
      <c r="U30" s="40"/>
    </row>
    <row r="31" spans="1:24" x14ac:dyDescent="0.2">
      <c r="A31" s="119"/>
      <c r="B31" s="56" t="s">
        <v>10</v>
      </c>
      <c r="C31" s="4">
        <f>C27/D29</f>
        <v>72</v>
      </c>
      <c r="D31" s="4">
        <f>D27/D29</f>
        <v>72</v>
      </c>
      <c r="E31" s="4">
        <f>E29</f>
        <v>64</v>
      </c>
      <c r="F31" s="59"/>
      <c r="G31" s="58"/>
      <c r="I31" s="56" t="s">
        <v>10</v>
      </c>
      <c r="J31" s="4">
        <f>J27/K29</f>
        <v>72</v>
      </c>
      <c r="K31" s="4">
        <f>K27/K29</f>
        <v>72</v>
      </c>
      <c r="L31" s="4">
        <f>L29</f>
        <v>32</v>
      </c>
      <c r="M31" s="59"/>
      <c r="N31" s="58"/>
      <c r="U31" s="40">
        <f>(C31*D31*E31*H31+J31*K31+L31)</f>
        <v>5216</v>
      </c>
    </row>
    <row r="32" spans="1:24" x14ac:dyDescent="0.2">
      <c r="A32" s="119"/>
      <c r="B32" s="112" t="s">
        <v>7</v>
      </c>
      <c r="C32" s="106" t="s">
        <v>24</v>
      </c>
      <c r="D32" s="106"/>
      <c r="E32" s="124"/>
      <c r="F32" s="59"/>
      <c r="G32" s="58"/>
      <c r="I32" s="112" t="s">
        <v>7</v>
      </c>
      <c r="J32" s="62" t="s">
        <v>24</v>
      </c>
      <c r="K32" s="32"/>
      <c r="L32" s="33"/>
      <c r="M32" s="59"/>
      <c r="N32" s="58"/>
      <c r="P32">
        <v>1</v>
      </c>
      <c r="R32">
        <v>1</v>
      </c>
      <c r="U32" s="40"/>
    </row>
    <row r="33" spans="1:24" s="9" customFormat="1" x14ac:dyDescent="0.2">
      <c r="A33" s="119"/>
      <c r="B33" s="113"/>
      <c r="C33" s="95"/>
      <c r="D33" s="96"/>
      <c r="E33" s="108"/>
      <c r="F33" s="59"/>
      <c r="G33" s="58"/>
      <c r="H33"/>
      <c r="I33" s="113"/>
      <c r="J33" s="35"/>
      <c r="K33" s="36"/>
      <c r="L33" s="37"/>
      <c r="M33" s="59"/>
      <c r="N33" s="58"/>
      <c r="O33"/>
      <c r="P33"/>
      <c r="Q33"/>
      <c r="R33"/>
      <c r="S33"/>
      <c r="T33"/>
      <c r="U33" s="40"/>
      <c r="V33" s="18"/>
      <c r="X33" s="2"/>
    </row>
    <row r="34" spans="1:24" s="9" customFormat="1" x14ac:dyDescent="0.2">
      <c r="A34" s="119"/>
      <c r="B34" s="61" t="s">
        <v>9</v>
      </c>
      <c r="C34" s="110">
        <f>C35*D35*E35</f>
        <v>331776</v>
      </c>
      <c r="D34" s="110"/>
      <c r="E34" s="110"/>
      <c r="F34" s="59">
        <f>C34</f>
        <v>331776</v>
      </c>
      <c r="G34" s="58"/>
      <c r="H34"/>
      <c r="I34" s="61" t="s">
        <v>9</v>
      </c>
      <c r="J34" s="114">
        <f>J35*K35*L35</f>
        <v>165888</v>
      </c>
      <c r="K34" s="115"/>
      <c r="L34" s="116"/>
      <c r="M34" s="59">
        <f>J34</f>
        <v>165888</v>
      </c>
      <c r="N34" s="58"/>
      <c r="O34"/>
      <c r="P34"/>
      <c r="Q34"/>
      <c r="R34"/>
      <c r="S34"/>
      <c r="T34"/>
      <c r="U34" s="40"/>
      <c r="V34" s="18"/>
      <c r="X34" s="2"/>
    </row>
    <row r="35" spans="1:24" s="9" customFormat="1" x14ac:dyDescent="0.2">
      <c r="A35" s="119"/>
      <c r="B35" s="56" t="s">
        <v>10</v>
      </c>
      <c r="C35" s="7">
        <f>C31</f>
        <v>72</v>
      </c>
      <c r="D35" s="7">
        <f>D31</f>
        <v>72</v>
      </c>
      <c r="E35" s="7">
        <f>E31</f>
        <v>64</v>
      </c>
      <c r="F35"/>
      <c r="G35" s="58"/>
      <c r="H35"/>
      <c r="I35" s="56" t="s">
        <v>10</v>
      </c>
      <c r="J35" s="7">
        <f>J31</f>
        <v>72</v>
      </c>
      <c r="K35" s="7">
        <f>K31</f>
        <v>72</v>
      </c>
      <c r="L35" s="7">
        <f>L31</f>
        <v>32</v>
      </c>
      <c r="M35"/>
      <c r="N35" s="58"/>
      <c r="O35"/>
      <c r="P35"/>
      <c r="Q35"/>
      <c r="R35"/>
      <c r="S35"/>
      <c r="T35"/>
      <c r="U35" s="40">
        <f>(C35*D35*E35*H35+J35*K35+L35)</f>
        <v>5216</v>
      </c>
      <c r="V35" s="18"/>
      <c r="X35" s="2"/>
    </row>
    <row r="36" spans="1:24" s="9" customFormat="1" x14ac:dyDescent="0.2">
      <c r="A36" s="119"/>
      <c r="B36" s="112" t="s">
        <v>7</v>
      </c>
      <c r="C36" s="117" t="s">
        <v>8</v>
      </c>
      <c r="D36" s="117"/>
      <c r="E36" s="118"/>
      <c r="F36"/>
      <c r="G36" s="58"/>
      <c r="H36"/>
      <c r="I36" s="112" t="s">
        <v>7</v>
      </c>
      <c r="J36" s="60" t="s">
        <v>8</v>
      </c>
      <c r="K36" s="30"/>
      <c r="L36" s="31"/>
      <c r="M36"/>
      <c r="N36" s="58"/>
      <c r="O36"/>
      <c r="P36">
        <f>E35*E37*C37*C37+E37</f>
        <v>1040</v>
      </c>
      <c r="Q36"/>
      <c r="R36">
        <f>L35*L37*J37*J37+L37</f>
        <v>528</v>
      </c>
      <c r="S36"/>
      <c r="T36"/>
      <c r="U36" s="40"/>
      <c r="V36" s="18"/>
      <c r="X36" s="2"/>
    </row>
    <row r="37" spans="1:24" s="9" customFormat="1" x14ac:dyDescent="0.2">
      <c r="A37" s="119"/>
      <c r="B37" s="113"/>
      <c r="C37" s="6">
        <v>1</v>
      </c>
      <c r="D37" s="6">
        <v>1</v>
      </c>
      <c r="E37" s="63">
        <f>R$17</f>
        <v>16</v>
      </c>
      <c r="F37"/>
      <c r="G37" s="58"/>
      <c r="H37"/>
      <c r="I37" s="113"/>
      <c r="J37" s="6">
        <v>1</v>
      </c>
      <c r="K37" s="6">
        <v>1</v>
      </c>
      <c r="L37" s="63">
        <f>S17</f>
        <v>16</v>
      </c>
      <c r="M37"/>
      <c r="N37" s="58"/>
      <c r="O37"/>
      <c r="P37"/>
      <c r="Q37"/>
      <c r="R37"/>
      <c r="S37"/>
      <c r="T37"/>
      <c r="U37" s="40"/>
      <c r="V37" s="18"/>
      <c r="X37" s="2"/>
    </row>
    <row r="38" spans="1:24" s="9" customFormat="1" x14ac:dyDescent="0.2">
      <c r="A38" s="119"/>
      <c r="B38" s="61" t="s">
        <v>9</v>
      </c>
      <c r="C38" s="110">
        <f>C39*D39*E39*C37*C37*E35</f>
        <v>5308416</v>
      </c>
      <c r="D38" s="110"/>
      <c r="E38" s="110"/>
      <c r="F38" s="59">
        <f>C38</f>
        <v>5308416</v>
      </c>
      <c r="G38" s="58"/>
      <c r="H38"/>
      <c r="I38" s="61" t="s">
        <v>9</v>
      </c>
      <c r="J38" s="114">
        <f>J39*K39*L39*J37*J37*L35</f>
        <v>2654208</v>
      </c>
      <c r="K38" s="115"/>
      <c r="L38" s="116"/>
      <c r="M38" s="59">
        <f>J38</f>
        <v>2654208</v>
      </c>
      <c r="N38" s="58"/>
      <c r="O38"/>
      <c r="P38"/>
      <c r="Q38"/>
      <c r="R38"/>
      <c r="S38"/>
      <c r="T38"/>
      <c r="U38" s="40"/>
      <c r="V38" s="18"/>
      <c r="X38" s="2"/>
    </row>
    <row r="39" spans="1:24" s="9" customFormat="1" x14ac:dyDescent="0.2">
      <c r="A39" s="119"/>
      <c r="B39" s="56" t="s">
        <v>10</v>
      </c>
      <c r="C39" s="4">
        <f>C35/D37</f>
        <v>72</v>
      </c>
      <c r="D39" s="4">
        <f>D35/D37</f>
        <v>72</v>
      </c>
      <c r="E39" s="4">
        <f>R$17</f>
        <v>16</v>
      </c>
      <c r="F39"/>
      <c r="G39" s="58"/>
      <c r="H39"/>
      <c r="I39" s="56" t="s">
        <v>10</v>
      </c>
      <c r="J39" s="4">
        <f>J35/K37</f>
        <v>72</v>
      </c>
      <c r="K39" s="4">
        <f>K35/K37</f>
        <v>72</v>
      </c>
      <c r="L39" s="4">
        <f>R$17</f>
        <v>16</v>
      </c>
      <c r="M39"/>
      <c r="N39" s="58"/>
      <c r="O39"/>
      <c r="P39"/>
      <c r="Q39"/>
      <c r="R39"/>
      <c r="S39"/>
      <c r="T39"/>
      <c r="U39" s="40">
        <f>(C39*D39*E39)</f>
        <v>82944</v>
      </c>
      <c r="V39" s="18"/>
      <c r="X39" s="2"/>
    </row>
    <row r="40" spans="1:24" s="9" customFormat="1" x14ac:dyDescent="0.2">
      <c r="A40" s="119"/>
      <c r="B40" s="112" t="s">
        <v>7</v>
      </c>
      <c r="C40" s="125" t="s">
        <v>59</v>
      </c>
      <c r="D40" s="125"/>
      <c r="E40" s="125"/>
      <c r="F40"/>
      <c r="G40" s="58"/>
      <c r="H40"/>
      <c r="I40" s="112" t="s">
        <v>7</v>
      </c>
      <c r="J40" s="60" t="s">
        <v>59</v>
      </c>
      <c r="K40" s="30"/>
      <c r="L40" s="31"/>
      <c r="M40"/>
      <c r="N40" s="58"/>
      <c r="O40"/>
      <c r="P40">
        <f>E39*C41*1+E41</f>
        <v>64</v>
      </c>
      <c r="Q40"/>
      <c r="R40">
        <f>L39*J41*1+L41</f>
        <v>64</v>
      </c>
      <c r="S40"/>
      <c r="T40"/>
      <c r="U40" s="40"/>
      <c r="V40" s="18"/>
      <c r="X40" s="2"/>
    </row>
    <row r="41" spans="1:24" s="9" customFormat="1" x14ac:dyDescent="0.2">
      <c r="A41" s="119"/>
      <c r="B41" s="113"/>
      <c r="C41" s="6">
        <v>3</v>
      </c>
      <c r="D41" s="6">
        <v>1</v>
      </c>
      <c r="E41" s="63">
        <f>R$19</f>
        <v>16</v>
      </c>
      <c r="F41"/>
      <c r="G41" s="58"/>
      <c r="H41"/>
      <c r="I41" s="113"/>
      <c r="J41" s="6">
        <v>3</v>
      </c>
      <c r="K41" s="6">
        <v>1</v>
      </c>
      <c r="L41" s="63">
        <f>S$19</f>
        <v>16</v>
      </c>
      <c r="M41"/>
      <c r="N41" s="58"/>
      <c r="O41"/>
      <c r="P41"/>
      <c r="Q41"/>
      <c r="R41"/>
      <c r="S41"/>
      <c r="T41"/>
      <c r="U41" s="40"/>
      <c r="V41" s="18"/>
      <c r="X41" s="2"/>
    </row>
    <row r="42" spans="1:24" s="9" customFormat="1" x14ac:dyDescent="0.2">
      <c r="A42" s="119"/>
      <c r="B42" s="61" t="s">
        <v>9</v>
      </c>
      <c r="C42" s="110">
        <f>C43*D43*E43*C41*E39/R$19</f>
        <v>248832</v>
      </c>
      <c r="D42" s="110"/>
      <c r="E42" s="110"/>
      <c r="F42" s="59">
        <f>C42</f>
        <v>248832</v>
      </c>
      <c r="G42" s="58"/>
      <c r="H42"/>
      <c r="I42" s="61" t="s">
        <v>9</v>
      </c>
      <c r="J42" s="114">
        <f>J43*K43*L43*J41*L39/R$19</f>
        <v>248832</v>
      </c>
      <c r="K42" s="115"/>
      <c r="L42" s="116"/>
      <c r="M42" s="59">
        <f>J42</f>
        <v>248832</v>
      </c>
      <c r="N42" s="58"/>
      <c r="O42"/>
      <c r="P42"/>
      <c r="Q42"/>
      <c r="R42"/>
      <c r="S42"/>
      <c r="T42"/>
      <c r="U42" s="40"/>
      <c r="V42" s="18"/>
      <c r="X42" s="2"/>
    </row>
    <row r="43" spans="1:24" s="9" customFormat="1" x14ac:dyDescent="0.2">
      <c r="A43" s="119"/>
      <c r="B43" s="56" t="s">
        <v>10</v>
      </c>
      <c r="C43" s="4">
        <f>C39/D41</f>
        <v>72</v>
      </c>
      <c r="D43" s="4">
        <f>D39/D41</f>
        <v>72</v>
      </c>
      <c r="E43" s="4">
        <f>E41</f>
        <v>16</v>
      </c>
      <c r="F43"/>
      <c r="G43" s="58"/>
      <c r="H43"/>
      <c r="I43" s="56" t="s">
        <v>10</v>
      </c>
      <c r="J43" s="4">
        <f>J39/K41</f>
        <v>72</v>
      </c>
      <c r="K43" s="4">
        <f>K39/K41</f>
        <v>72</v>
      </c>
      <c r="L43" s="4">
        <f>L41</f>
        <v>16</v>
      </c>
      <c r="M43"/>
      <c r="N43" s="58"/>
      <c r="O43"/>
      <c r="P43"/>
      <c r="Q43"/>
      <c r="R43"/>
      <c r="S43"/>
      <c r="T43"/>
      <c r="U43" s="40">
        <f>(C43*D43*E43)</f>
        <v>82944</v>
      </c>
      <c r="V43" s="18"/>
      <c r="X43" s="2"/>
    </row>
    <row r="44" spans="1:24" s="9" customFormat="1" x14ac:dyDescent="0.2">
      <c r="A44" s="119"/>
      <c r="B44" s="112" t="s">
        <v>7</v>
      </c>
      <c r="C44" s="125" t="s">
        <v>59</v>
      </c>
      <c r="D44" s="125"/>
      <c r="E44" s="125"/>
      <c r="F44"/>
      <c r="G44" s="58"/>
      <c r="H44"/>
      <c r="I44" s="112" t="s">
        <v>7</v>
      </c>
      <c r="J44" s="60" t="s">
        <v>59</v>
      </c>
      <c r="K44" s="30"/>
      <c r="L44" s="31"/>
      <c r="M44"/>
      <c r="N44" s="58"/>
      <c r="O44"/>
      <c r="P44">
        <f>E43*C45*1+E45</f>
        <v>64</v>
      </c>
      <c r="Q44"/>
      <c r="R44">
        <f>L43*J45*1+L45</f>
        <v>64</v>
      </c>
      <c r="S44"/>
      <c r="T44"/>
      <c r="U44" s="40"/>
      <c r="V44" s="18"/>
      <c r="X44" s="2"/>
    </row>
    <row r="45" spans="1:24" s="9" customFormat="1" x14ac:dyDescent="0.2">
      <c r="A45" s="119"/>
      <c r="B45" s="113"/>
      <c r="C45" s="6">
        <v>3</v>
      </c>
      <c r="D45" s="6">
        <v>1</v>
      </c>
      <c r="E45" s="63">
        <f>R$17</f>
        <v>16</v>
      </c>
      <c r="F45"/>
      <c r="G45" s="58"/>
      <c r="H45"/>
      <c r="I45" s="113"/>
      <c r="J45" s="6">
        <v>3</v>
      </c>
      <c r="K45" s="6">
        <v>1</v>
      </c>
      <c r="L45" s="63">
        <f>S$17</f>
        <v>16</v>
      </c>
      <c r="M45"/>
      <c r="N45" s="58"/>
      <c r="O45"/>
      <c r="P45"/>
      <c r="Q45"/>
      <c r="R45"/>
      <c r="S45"/>
      <c r="T45"/>
      <c r="U45" s="40"/>
      <c r="V45" s="18"/>
      <c r="X45" s="2"/>
    </row>
    <row r="46" spans="1:24" s="9" customFormat="1" x14ac:dyDescent="0.2">
      <c r="A46" s="119"/>
      <c r="B46" s="61" t="s">
        <v>9</v>
      </c>
      <c r="C46" s="110">
        <f>C47*D47*E47*C45*E43/R$17</f>
        <v>248832</v>
      </c>
      <c r="D46" s="110"/>
      <c r="E46" s="110"/>
      <c r="F46" s="59">
        <f>C46</f>
        <v>248832</v>
      </c>
      <c r="G46" s="58"/>
      <c r="H46"/>
      <c r="I46" s="61" t="s">
        <v>9</v>
      </c>
      <c r="J46" s="114">
        <f>J47*K47*L47*J45*L43/R$17</f>
        <v>248832</v>
      </c>
      <c r="K46" s="115"/>
      <c r="L46" s="116"/>
      <c r="M46" s="59">
        <f>J46</f>
        <v>248832</v>
      </c>
      <c r="N46" s="58"/>
      <c r="O46"/>
      <c r="P46"/>
      <c r="Q46"/>
      <c r="R46"/>
      <c r="S46"/>
      <c r="T46"/>
      <c r="U46" s="40"/>
      <c r="V46" s="18"/>
      <c r="X46" s="2"/>
    </row>
    <row r="47" spans="1:24" s="9" customFormat="1" x14ac:dyDescent="0.2">
      <c r="A47" s="119"/>
      <c r="B47" s="56" t="s">
        <v>10</v>
      </c>
      <c r="C47" s="4">
        <f>C43/D45</f>
        <v>72</v>
      </c>
      <c r="D47" s="4">
        <f>D43/D45</f>
        <v>72</v>
      </c>
      <c r="E47" s="4">
        <f>E45</f>
        <v>16</v>
      </c>
      <c r="F47"/>
      <c r="G47" s="58"/>
      <c r="H47"/>
      <c r="I47" s="56" t="s">
        <v>10</v>
      </c>
      <c r="J47" s="4">
        <f>J43/K45</f>
        <v>72</v>
      </c>
      <c r="K47" s="4">
        <f>K43/K45</f>
        <v>72</v>
      </c>
      <c r="L47" s="4">
        <f>L45</f>
        <v>16</v>
      </c>
      <c r="M47"/>
      <c r="N47" s="58"/>
      <c r="O47"/>
      <c r="P47"/>
      <c r="Q47"/>
      <c r="R47"/>
      <c r="S47"/>
      <c r="T47"/>
      <c r="U47" s="40">
        <f>(C47*D47*E47)</f>
        <v>82944</v>
      </c>
      <c r="V47" s="18"/>
      <c r="X47" s="2"/>
    </row>
    <row r="48" spans="1:24" s="9" customFormat="1" x14ac:dyDescent="0.2">
      <c r="A48" s="119"/>
      <c r="B48" s="112" t="s">
        <v>7</v>
      </c>
      <c r="C48" s="117" t="s">
        <v>8</v>
      </c>
      <c r="D48" s="117"/>
      <c r="E48" s="118"/>
      <c r="F48"/>
      <c r="G48" s="58"/>
      <c r="H48"/>
      <c r="I48" s="112" t="s">
        <v>7</v>
      </c>
      <c r="J48" s="60" t="s">
        <v>8</v>
      </c>
      <c r="K48" s="30"/>
      <c r="L48" s="31"/>
      <c r="M48"/>
      <c r="N48" s="58"/>
      <c r="O48"/>
      <c r="P48">
        <f>E47*E49*C49*C49+E49</f>
        <v>272</v>
      </c>
      <c r="Q48"/>
      <c r="R48">
        <f>L47*L49*J49*J49+L49</f>
        <v>272</v>
      </c>
      <c r="S48"/>
      <c r="T48"/>
      <c r="U48" s="40"/>
      <c r="V48" s="18"/>
      <c r="X48" s="2"/>
    </row>
    <row r="49" spans="1:29" s="2" customFormat="1" x14ac:dyDescent="0.2">
      <c r="A49" s="119"/>
      <c r="B49" s="113"/>
      <c r="C49" s="6">
        <v>1</v>
      </c>
      <c r="D49" s="6">
        <v>1</v>
      </c>
      <c r="E49" s="63">
        <f>R$17</f>
        <v>16</v>
      </c>
      <c r="F49"/>
      <c r="G49" s="58"/>
      <c r="H49"/>
      <c r="I49" s="113"/>
      <c r="J49" s="6">
        <v>1</v>
      </c>
      <c r="K49" s="6">
        <v>1</v>
      </c>
      <c r="L49" s="63">
        <f>S$17</f>
        <v>16</v>
      </c>
      <c r="M49"/>
      <c r="N49" s="58"/>
      <c r="O49"/>
      <c r="P49"/>
      <c r="Q49"/>
      <c r="R49"/>
      <c r="S49"/>
      <c r="T49"/>
      <c r="U49" s="40"/>
      <c r="V49" s="18"/>
      <c r="W49" s="9"/>
    </row>
    <row r="50" spans="1:29" s="2" customFormat="1" x14ac:dyDescent="0.2">
      <c r="A50" s="119"/>
      <c r="B50" s="61" t="s">
        <v>9</v>
      </c>
      <c r="C50" s="110">
        <f>C51*D51*E51*C49*C49*E47</f>
        <v>1327104</v>
      </c>
      <c r="D50" s="110"/>
      <c r="E50" s="110"/>
      <c r="F50" s="59">
        <f>C50</f>
        <v>1327104</v>
      </c>
      <c r="G50" s="58"/>
      <c r="H50"/>
      <c r="I50" s="61" t="s">
        <v>9</v>
      </c>
      <c r="J50" s="114">
        <f>J51*K51*L51*J49*J49*L47</f>
        <v>1327104</v>
      </c>
      <c r="K50" s="115"/>
      <c r="L50" s="116"/>
      <c r="M50" s="59">
        <f>J50</f>
        <v>1327104</v>
      </c>
      <c r="N50" s="58"/>
      <c r="O50"/>
      <c r="P50"/>
      <c r="Q50" t="s">
        <v>41</v>
      </c>
      <c r="R50"/>
      <c r="S50" t="s">
        <v>41</v>
      </c>
      <c r="T50"/>
      <c r="U50" s="40"/>
      <c r="V50" s="18"/>
      <c r="W50" s="24" t="s">
        <v>37</v>
      </c>
    </row>
    <row r="51" spans="1:29" s="2" customFormat="1" ht="16" thickBot="1" x14ac:dyDescent="0.25">
      <c r="A51" s="119"/>
      <c r="B51" s="64" t="s">
        <v>10</v>
      </c>
      <c r="C51" s="43">
        <f>C47/D49</f>
        <v>72</v>
      </c>
      <c r="D51" s="43">
        <f>D47/D49</f>
        <v>72</v>
      </c>
      <c r="E51" s="43">
        <f>E49</f>
        <v>16</v>
      </c>
      <c r="F51" s="45"/>
      <c r="G51" s="46">
        <f>SUM(F28:F51)</f>
        <v>12773376</v>
      </c>
      <c r="H51"/>
      <c r="I51" s="64" t="s">
        <v>10</v>
      </c>
      <c r="J51" s="43">
        <f>J47/K49</f>
        <v>72</v>
      </c>
      <c r="K51" s="43">
        <f>K47/K49</f>
        <v>72</v>
      </c>
      <c r="L51" s="43">
        <f>L49</f>
        <v>16</v>
      </c>
      <c r="M51" s="45"/>
      <c r="N51" s="46">
        <f>SUM(M28:M51)</f>
        <v>7299072</v>
      </c>
      <c r="O51"/>
      <c r="P51"/>
      <c r="Q51">
        <f>SUM(P28:P50)</f>
        <v>2529</v>
      </c>
      <c r="R51"/>
      <c r="S51">
        <f>SUM(R28:R48)</f>
        <v>1473</v>
      </c>
      <c r="T51"/>
      <c r="U51" s="40">
        <f>(C51*D51*E51)</f>
        <v>82944</v>
      </c>
      <c r="V51" s="18">
        <f>G51*R16+N51*S16</f>
        <v>167878656</v>
      </c>
      <c r="W51" s="14">
        <f>SUM(V30:V51)</f>
        <v>167878656</v>
      </c>
      <c r="X51" s="2">
        <f>Q51*R16+S51*S16</f>
        <v>33294</v>
      </c>
    </row>
    <row r="52" spans="1:29" s="2" customFormat="1" ht="15" customHeight="1" x14ac:dyDescent="0.2">
      <c r="A52" s="119" t="s">
        <v>72</v>
      </c>
      <c r="B52" s="55" t="s">
        <v>7</v>
      </c>
      <c r="C52" s="120" t="s">
        <v>55</v>
      </c>
      <c r="D52" s="121"/>
      <c r="E52" s="121"/>
      <c r="F52" s="121"/>
      <c r="G52" s="122"/>
      <c r="H52"/>
      <c r="I52" s="123" t="s">
        <v>56</v>
      </c>
      <c r="J52" s="121"/>
      <c r="K52" s="121"/>
      <c r="L52" s="121"/>
      <c r="M52" s="121"/>
      <c r="N52" s="21"/>
      <c r="O52"/>
      <c r="P52" t="s">
        <v>61</v>
      </c>
      <c r="Q52"/>
      <c r="R52" t="s">
        <v>62</v>
      </c>
      <c r="S52"/>
      <c r="T52"/>
      <c r="V52" s="18"/>
      <c r="W52" s="9"/>
    </row>
    <row r="53" spans="1:29" s="2" customFormat="1" x14ac:dyDescent="0.2">
      <c r="A53" s="119"/>
      <c r="B53" s="56" t="s">
        <v>10</v>
      </c>
      <c r="C53" s="4">
        <f>C51</f>
        <v>72</v>
      </c>
      <c r="D53" s="4">
        <f>D51</f>
        <v>72</v>
      </c>
      <c r="E53" s="4">
        <f>R$17</f>
        <v>16</v>
      </c>
      <c r="F53" s="57" t="s">
        <v>57</v>
      </c>
      <c r="G53" s="58" t="s">
        <v>58</v>
      </c>
      <c r="H53"/>
      <c r="I53" s="56" t="s">
        <v>10</v>
      </c>
      <c r="J53" s="4">
        <f>J51</f>
        <v>72</v>
      </c>
      <c r="K53" s="4">
        <f>D51</f>
        <v>72</v>
      </c>
      <c r="L53" s="4">
        <f>S$17</f>
        <v>16</v>
      </c>
      <c r="M53" s="57" t="s">
        <v>57</v>
      </c>
      <c r="N53" s="58" t="s">
        <v>58</v>
      </c>
      <c r="O53"/>
      <c r="P53"/>
      <c r="Q53"/>
      <c r="R53"/>
      <c r="S53"/>
      <c r="T53"/>
      <c r="V53" s="18"/>
      <c r="W53" s="9"/>
    </row>
    <row r="54" spans="1:29" s="2" customFormat="1" x14ac:dyDescent="0.2">
      <c r="A54" s="119"/>
      <c r="B54" s="112" t="s">
        <v>7</v>
      </c>
      <c r="C54" s="117" t="s">
        <v>8</v>
      </c>
      <c r="D54" s="117"/>
      <c r="E54" s="118"/>
      <c r="F54" s="59"/>
      <c r="G54" s="58"/>
      <c r="H54"/>
      <c r="I54" s="112" t="s">
        <v>7</v>
      </c>
      <c r="J54" s="60" t="s">
        <v>8</v>
      </c>
      <c r="K54" s="30"/>
      <c r="L54" s="31"/>
      <c r="M54" s="59"/>
      <c r="N54" s="58"/>
      <c r="O54"/>
      <c r="P54">
        <f>E53*E55*C55*C55+E55</f>
        <v>1088</v>
      </c>
      <c r="Q54"/>
      <c r="R54">
        <f>L53*L55*J55*J55+L55</f>
        <v>544</v>
      </c>
      <c r="S54"/>
      <c r="T54"/>
      <c r="V54" s="18"/>
      <c r="W54" s="9"/>
    </row>
    <row r="55" spans="1:29" s="2" customFormat="1" x14ac:dyDescent="0.2">
      <c r="A55" s="119"/>
      <c r="B55" s="113"/>
      <c r="C55" s="6">
        <v>1</v>
      </c>
      <c r="D55" s="6">
        <v>1</v>
      </c>
      <c r="E55" s="23">
        <f>R$18</f>
        <v>64</v>
      </c>
      <c r="F55" s="59"/>
      <c r="G55" s="58"/>
      <c r="H55"/>
      <c r="I55" s="113"/>
      <c r="J55" s="6">
        <v>1</v>
      </c>
      <c r="K55" s="6">
        <v>1</v>
      </c>
      <c r="L55" s="23">
        <f>S$18</f>
        <v>32</v>
      </c>
      <c r="M55" s="59"/>
      <c r="N55" s="58"/>
      <c r="O55"/>
      <c r="P55"/>
      <c r="Q55"/>
      <c r="R55"/>
      <c r="S55"/>
      <c r="T55"/>
      <c r="V55" s="18"/>
      <c r="W55" s="9"/>
    </row>
    <row r="56" spans="1:29" s="2" customFormat="1" x14ac:dyDescent="0.2">
      <c r="A56" s="119"/>
      <c r="B56" s="61" t="s">
        <v>9</v>
      </c>
      <c r="C56" s="110">
        <f>C57*D57*E57*C55*C55*E53</f>
        <v>5308416</v>
      </c>
      <c r="D56" s="110"/>
      <c r="E56" s="110"/>
      <c r="F56" s="59">
        <f>C56</f>
        <v>5308416</v>
      </c>
      <c r="G56" s="58"/>
      <c r="H56"/>
      <c r="I56" s="61" t="s">
        <v>9</v>
      </c>
      <c r="J56" s="114">
        <f>J57*K57*L57*J55*J55*L53</f>
        <v>2654208</v>
      </c>
      <c r="K56" s="115"/>
      <c r="L56" s="116"/>
      <c r="M56" s="59">
        <f>J56</f>
        <v>2654208</v>
      </c>
      <c r="N56" s="58"/>
      <c r="O56"/>
      <c r="P56"/>
      <c r="Q56"/>
      <c r="R56"/>
      <c r="S56"/>
      <c r="T56"/>
      <c r="V56" s="18"/>
      <c r="W56" s="9"/>
    </row>
    <row r="57" spans="1:29" s="2" customFormat="1" x14ac:dyDescent="0.2">
      <c r="A57" s="119"/>
      <c r="B57" s="56" t="s">
        <v>10</v>
      </c>
      <c r="C57" s="4">
        <f>C53/D55</f>
        <v>72</v>
      </c>
      <c r="D57" s="4">
        <f>D53/D55</f>
        <v>72</v>
      </c>
      <c r="E57" s="4">
        <f>E55</f>
        <v>64</v>
      </c>
      <c r="F57" s="59"/>
      <c r="G57" s="58"/>
      <c r="H57"/>
      <c r="I57" s="56" t="s">
        <v>10</v>
      </c>
      <c r="J57" s="4">
        <f>J53/K55</f>
        <v>72</v>
      </c>
      <c r="K57" s="4">
        <f>K53/K55</f>
        <v>72</v>
      </c>
      <c r="L57" s="4">
        <f>L55</f>
        <v>32</v>
      </c>
      <c r="M57" s="59"/>
      <c r="N57" s="58"/>
      <c r="O57"/>
      <c r="P57"/>
      <c r="Q57"/>
      <c r="R57"/>
      <c r="S57"/>
      <c r="T57"/>
      <c r="V57" s="18"/>
      <c r="W57" s="9"/>
    </row>
    <row r="58" spans="1:29" s="2" customFormat="1" x14ac:dyDescent="0.2">
      <c r="A58" s="119"/>
      <c r="B58" s="112" t="s">
        <v>7</v>
      </c>
      <c r="C58" s="106" t="s">
        <v>24</v>
      </c>
      <c r="D58" s="106"/>
      <c r="E58" s="124"/>
      <c r="F58" s="59"/>
      <c r="G58" s="58"/>
      <c r="H58"/>
      <c r="I58" s="112" t="s">
        <v>7</v>
      </c>
      <c r="J58" s="62" t="s">
        <v>24</v>
      </c>
      <c r="K58" s="32"/>
      <c r="L58" s="33"/>
      <c r="M58" s="59"/>
      <c r="N58" s="58"/>
      <c r="O58"/>
      <c r="P58">
        <v>1</v>
      </c>
      <c r="Q58"/>
      <c r="R58">
        <v>1</v>
      </c>
      <c r="S58"/>
      <c r="T58"/>
      <c r="V58" s="18"/>
      <c r="W58" s="9"/>
      <c r="AC58" s="2">
        <v>208023552</v>
      </c>
    </row>
    <row r="59" spans="1:29" s="2" customFormat="1" x14ac:dyDescent="0.2">
      <c r="A59" s="119"/>
      <c r="B59" s="113"/>
      <c r="C59" s="95"/>
      <c r="D59" s="96"/>
      <c r="E59" s="108"/>
      <c r="F59" s="59"/>
      <c r="G59" s="58"/>
      <c r="H59"/>
      <c r="I59" s="113"/>
      <c r="J59" s="35"/>
      <c r="K59" s="36"/>
      <c r="L59" s="37"/>
      <c r="M59" s="59"/>
      <c r="N59" s="58"/>
      <c r="O59"/>
      <c r="P59"/>
      <c r="Q59"/>
      <c r="R59"/>
      <c r="S59"/>
      <c r="T59"/>
      <c r="V59" s="18"/>
      <c r="W59" s="9"/>
      <c r="AC59" s="2">
        <v>20072448</v>
      </c>
    </row>
    <row r="60" spans="1:29" s="2" customFormat="1" x14ac:dyDescent="0.2">
      <c r="A60" s="119"/>
      <c r="B60" s="61" t="s">
        <v>9</v>
      </c>
      <c r="C60" s="110">
        <f>C61*D61*E61</f>
        <v>331776</v>
      </c>
      <c r="D60" s="110"/>
      <c r="E60" s="110"/>
      <c r="F60" s="59">
        <f>C60</f>
        <v>331776</v>
      </c>
      <c r="G60" s="58"/>
      <c r="H60"/>
      <c r="I60" s="61" t="s">
        <v>9</v>
      </c>
      <c r="J60" s="114">
        <f>J61*K61*L61</f>
        <v>165888</v>
      </c>
      <c r="K60" s="115"/>
      <c r="L60" s="116"/>
      <c r="M60" s="59">
        <f>J60</f>
        <v>165888</v>
      </c>
      <c r="N60" s="58"/>
      <c r="O60"/>
      <c r="P60"/>
      <c r="Q60"/>
      <c r="R60"/>
      <c r="S60"/>
      <c r="T60"/>
      <c r="V60" s="18"/>
      <c r="W60" s="9"/>
    </row>
    <row r="61" spans="1:29" s="2" customFormat="1" x14ac:dyDescent="0.2">
      <c r="A61" s="119"/>
      <c r="B61" s="56" t="s">
        <v>10</v>
      </c>
      <c r="C61" s="7">
        <f>C57</f>
        <v>72</v>
      </c>
      <c r="D61" s="7">
        <f>D57</f>
        <v>72</v>
      </c>
      <c r="E61" s="7">
        <f>E57</f>
        <v>64</v>
      </c>
      <c r="F61"/>
      <c r="G61" s="58"/>
      <c r="H61"/>
      <c r="I61" s="56" t="s">
        <v>10</v>
      </c>
      <c r="J61" s="7">
        <f>J57</f>
        <v>72</v>
      </c>
      <c r="K61" s="7">
        <f>K57</f>
        <v>72</v>
      </c>
      <c r="L61" s="7">
        <f>L57</f>
        <v>32</v>
      </c>
      <c r="M61"/>
      <c r="N61" s="58"/>
      <c r="O61"/>
      <c r="P61"/>
      <c r="Q61"/>
      <c r="R61"/>
      <c r="S61"/>
      <c r="T61"/>
      <c r="V61" s="18"/>
      <c r="W61" s="9"/>
    </row>
    <row r="62" spans="1:29" s="2" customFormat="1" x14ac:dyDescent="0.2">
      <c r="A62" s="119"/>
      <c r="B62" s="112" t="s">
        <v>7</v>
      </c>
      <c r="C62" s="117" t="s">
        <v>8</v>
      </c>
      <c r="D62" s="117"/>
      <c r="E62" s="118"/>
      <c r="F62"/>
      <c r="G62" s="58"/>
      <c r="H62"/>
      <c r="I62" s="112" t="s">
        <v>7</v>
      </c>
      <c r="J62" s="60" t="s">
        <v>8</v>
      </c>
      <c r="K62" s="30"/>
      <c r="L62" s="31"/>
      <c r="M62"/>
      <c r="N62" s="58"/>
      <c r="O62"/>
      <c r="P62">
        <f>E61*E63*C63*C63+E63</f>
        <v>1040</v>
      </c>
      <c r="Q62"/>
      <c r="R62">
        <f>L61*L63*J63*J63+L63</f>
        <v>0</v>
      </c>
      <c r="S62"/>
      <c r="T62"/>
      <c r="V62" s="18"/>
      <c r="W62" s="9"/>
    </row>
    <row r="63" spans="1:29" s="2" customFormat="1" x14ac:dyDescent="0.2">
      <c r="A63" s="119"/>
      <c r="B63" s="113"/>
      <c r="C63" s="6">
        <v>1</v>
      </c>
      <c r="D63" s="6">
        <v>1</v>
      </c>
      <c r="E63" s="63">
        <f>R$17</f>
        <v>16</v>
      </c>
      <c r="F63"/>
      <c r="G63" s="58"/>
      <c r="H63"/>
      <c r="I63" s="113"/>
      <c r="J63" s="6">
        <v>1</v>
      </c>
      <c r="K63" s="6">
        <v>1</v>
      </c>
      <c r="L63" s="63">
        <f>S43</f>
        <v>0</v>
      </c>
      <c r="M63"/>
      <c r="N63" s="58"/>
      <c r="O63"/>
      <c r="P63"/>
      <c r="Q63"/>
      <c r="R63"/>
      <c r="S63"/>
      <c r="T63"/>
      <c r="V63" s="18"/>
      <c r="W63" s="9"/>
    </row>
    <row r="64" spans="1:29" s="2" customFormat="1" x14ac:dyDescent="0.2">
      <c r="A64" s="119"/>
      <c r="B64" s="61" t="s">
        <v>9</v>
      </c>
      <c r="C64" s="110">
        <f>C65*D65*E65*C63*C63*E61</f>
        <v>5308416</v>
      </c>
      <c r="D64" s="110"/>
      <c r="E64" s="110"/>
      <c r="F64" s="59">
        <f>C64</f>
        <v>5308416</v>
      </c>
      <c r="G64" s="58"/>
      <c r="H64"/>
      <c r="I64" s="61" t="s">
        <v>9</v>
      </c>
      <c r="J64" s="114">
        <f>J65*K65*L65*J63*J63*L61</f>
        <v>2654208</v>
      </c>
      <c r="K64" s="115"/>
      <c r="L64" s="116"/>
      <c r="M64" s="59">
        <f>J64</f>
        <v>2654208</v>
      </c>
      <c r="N64" s="58"/>
      <c r="O64"/>
      <c r="P64"/>
      <c r="Q64"/>
      <c r="R64"/>
      <c r="S64"/>
      <c r="T64"/>
      <c r="V64" s="18"/>
      <c r="W64" s="9"/>
    </row>
    <row r="65" spans="1:23" x14ac:dyDescent="0.2">
      <c r="A65" s="119"/>
      <c r="B65" s="56" t="s">
        <v>10</v>
      </c>
      <c r="C65" s="4">
        <f>C61/D63</f>
        <v>72</v>
      </c>
      <c r="D65" s="4">
        <f>D61/D63</f>
        <v>72</v>
      </c>
      <c r="E65" s="4">
        <f>R$17</f>
        <v>16</v>
      </c>
      <c r="G65" s="58"/>
      <c r="I65" s="56" t="s">
        <v>10</v>
      </c>
      <c r="J65" s="4">
        <f>J61/K63</f>
        <v>72</v>
      </c>
      <c r="K65" s="4">
        <f>K61/K63</f>
        <v>72</v>
      </c>
      <c r="L65" s="4">
        <f>R$17</f>
        <v>16</v>
      </c>
      <c r="N65" s="58"/>
    </row>
    <row r="66" spans="1:23" x14ac:dyDescent="0.2">
      <c r="A66" s="119"/>
      <c r="B66" s="112" t="s">
        <v>7</v>
      </c>
      <c r="C66" s="125" t="s">
        <v>59</v>
      </c>
      <c r="D66" s="125"/>
      <c r="E66" s="125"/>
      <c r="G66" s="58"/>
      <c r="I66" s="112" t="s">
        <v>7</v>
      </c>
      <c r="J66" s="60" t="s">
        <v>59</v>
      </c>
      <c r="K66" s="30"/>
      <c r="L66" s="31"/>
      <c r="N66" s="58"/>
      <c r="P66">
        <f>E65*C67*1+E67</f>
        <v>64</v>
      </c>
      <c r="R66">
        <f>L65*J67*1+L67</f>
        <v>64</v>
      </c>
    </row>
    <row r="67" spans="1:23" x14ac:dyDescent="0.2">
      <c r="A67" s="119"/>
      <c r="B67" s="113"/>
      <c r="C67" s="6">
        <v>3</v>
      </c>
      <c r="D67" s="6">
        <v>1</v>
      </c>
      <c r="E67" s="63">
        <f>R$19</f>
        <v>16</v>
      </c>
      <c r="G67" s="58"/>
      <c r="I67" s="113"/>
      <c r="J67" s="6">
        <v>3</v>
      </c>
      <c r="K67" s="6">
        <v>1</v>
      </c>
      <c r="L67" s="63">
        <f>S$19</f>
        <v>16</v>
      </c>
      <c r="N67" s="58"/>
    </row>
    <row r="68" spans="1:23" x14ac:dyDescent="0.2">
      <c r="A68" s="119"/>
      <c r="B68" s="61" t="s">
        <v>9</v>
      </c>
      <c r="C68" s="110">
        <f>C69*D69*E69*C67*E65/R$19</f>
        <v>241920</v>
      </c>
      <c r="D68" s="110"/>
      <c r="E68" s="110"/>
      <c r="F68" s="59">
        <f>C68</f>
        <v>241920</v>
      </c>
      <c r="G68" s="58"/>
      <c r="I68" s="61" t="s">
        <v>9</v>
      </c>
      <c r="J68" s="114">
        <f>J69*K69*L69*J67*L65/R$19</f>
        <v>241920</v>
      </c>
      <c r="K68" s="115"/>
      <c r="L68" s="116"/>
      <c r="M68" s="59">
        <f>J68</f>
        <v>241920</v>
      </c>
      <c r="N68" s="58"/>
    </row>
    <row r="69" spans="1:23" x14ac:dyDescent="0.2">
      <c r="A69" s="119"/>
      <c r="B69" s="56" t="s">
        <v>10</v>
      </c>
      <c r="C69" s="4">
        <f>C65/D67</f>
        <v>72</v>
      </c>
      <c r="D69" s="4">
        <f>D65/D67-2</f>
        <v>70</v>
      </c>
      <c r="E69" s="4">
        <f>E67</f>
        <v>16</v>
      </c>
      <c r="G69" s="58"/>
      <c r="I69" s="56" t="s">
        <v>10</v>
      </c>
      <c r="J69" s="4">
        <f>J65/K67</f>
        <v>72</v>
      </c>
      <c r="K69" s="4">
        <f>K65/K67-2</f>
        <v>70</v>
      </c>
      <c r="L69" s="4">
        <f>L67</f>
        <v>16</v>
      </c>
      <c r="N69" s="58"/>
    </row>
    <row r="70" spans="1:23" x14ac:dyDescent="0.2">
      <c r="A70" s="119"/>
      <c r="B70" s="112" t="s">
        <v>7</v>
      </c>
      <c r="C70" s="125" t="s">
        <v>59</v>
      </c>
      <c r="D70" s="125"/>
      <c r="E70" s="125"/>
      <c r="G70" s="58"/>
      <c r="I70" s="112" t="s">
        <v>7</v>
      </c>
      <c r="J70" s="60" t="s">
        <v>59</v>
      </c>
      <c r="K70" s="30"/>
      <c r="L70" s="31"/>
      <c r="N70" s="58"/>
      <c r="P70">
        <f>E69*C71*1+E71</f>
        <v>64</v>
      </c>
      <c r="R70">
        <f>L69*J71*1+L71</f>
        <v>64</v>
      </c>
    </row>
    <row r="71" spans="1:23" x14ac:dyDescent="0.2">
      <c r="A71" s="119"/>
      <c r="B71" s="113"/>
      <c r="C71" s="6">
        <v>3</v>
      </c>
      <c r="D71" s="6">
        <v>1</v>
      </c>
      <c r="E71" s="63">
        <f>R$17</f>
        <v>16</v>
      </c>
      <c r="G71" s="58"/>
      <c r="I71" s="113"/>
      <c r="J71" s="6">
        <v>3</v>
      </c>
      <c r="K71" s="6">
        <v>1</v>
      </c>
      <c r="L71" s="63">
        <f>S$17</f>
        <v>16</v>
      </c>
      <c r="N71" s="58"/>
    </row>
    <row r="72" spans="1:23" x14ac:dyDescent="0.2">
      <c r="A72" s="119"/>
      <c r="B72" s="61" t="s">
        <v>9</v>
      </c>
      <c r="C72" s="110">
        <f>C73*D73*E73*C71*E69/R$17</f>
        <v>235200</v>
      </c>
      <c r="D72" s="110"/>
      <c r="E72" s="110"/>
      <c r="F72" s="59">
        <f>C72</f>
        <v>235200</v>
      </c>
      <c r="G72" s="58"/>
      <c r="I72" s="61" t="s">
        <v>9</v>
      </c>
      <c r="J72" s="114">
        <f>J73*K73*L73*J71*L69/R$17</f>
        <v>235200</v>
      </c>
      <c r="K72" s="115"/>
      <c r="L72" s="116"/>
      <c r="M72" s="59">
        <f>J72</f>
        <v>235200</v>
      </c>
      <c r="N72" s="58"/>
    </row>
    <row r="73" spans="1:23" x14ac:dyDescent="0.2">
      <c r="A73" s="119"/>
      <c r="B73" s="56" t="s">
        <v>10</v>
      </c>
      <c r="C73" s="4">
        <f>C69/D71-2</f>
        <v>70</v>
      </c>
      <c r="D73" s="4">
        <f>D69/D71</f>
        <v>70</v>
      </c>
      <c r="E73" s="4">
        <f>E71</f>
        <v>16</v>
      </c>
      <c r="G73" s="58"/>
      <c r="I73" s="56" t="s">
        <v>10</v>
      </c>
      <c r="J73" s="4">
        <f>J69/K71-2</f>
        <v>70</v>
      </c>
      <c r="K73" s="4">
        <f>K69/K71</f>
        <v>70</v>
      </c>
      <c r="L73" s="4">
        <f>L71</f>
        <v>16</v>
      </c>
      <c r="N73" s="58"/>
    </row>
    <row r="74" spans="1:23" x14ac:dyDescent="0.2">
      <c r="A74" s="119"/>
      <c r="B74" s="112" t="s">
        <v>7</v>
      </c>
      <c r="C74" s="117" t="s">
        <v>8</v>
      </c>
      <c r="D74" s="117"/>
      <c r="E74" s="118"/>
      <c r="G74" s="58"/>
      <c r="I74" s="112" t="s">
        <v>7</v>
      </c>
      <c r="J74" s="60" t="s">
        <v>8</v>
      </c>
      <c r="K74" s="30"/>
      <c r="L74" s="31"/>
      <c r="N74" s="58"/>
      <c r="P74">
        <f>E73*E75*C75*C75+E75</f>
        <v>272</v>
      </c>
      <c r="R74">
        <f>L73*L75*J75*J75+L75</f>
        <v>272</v>
      </c>
    </row>
    <row r="75" spans="1:23" x14ac:dyDescent="0.2">
      <c r="A75" s="119"/>
      <c r="B75" s="113"/>
      <c r="C75" s="6">
        <v>1</v>
      </c>
      <c r="D75" s="6">
        <v>1</v>
      </c>
      <c r="E75" s="63">
        <f>R$17</f>
        <v>16</v>
      </c>
      <c r="G75" s="58"/>
      <c r="I75" s="113"/>
      <c r="J75" s="6">
        <v>1</v>
      </c>
      <c r="K75" s="6">
        <v>1</v>
      </c>
      <c r="L75" s="63">
        <f>S$17</f>
        <v>16</v>
      </c>
      <c r="N75" s="58"/>
    </row>
    <row r="76" spans="1:23" x14ac:dyDescent="0.2">
      <c r="A76" s="119"/>
      <c r="B76" s="61" t="s">
        <v>9</v>
      </c>
      <c r="C76" s="110">
        <f>C77*D77*E77*C75*C75*E73</f>
        <v>1254400</v>
      </c>
      <c r="D76" s="110"/>
      <c r="E76" s="110"/>
      <c r="F76" s="59">
        <f>C76</f>
        <v>1254400</v>
      </c>
      <c r="G76" s="58"/>
      <c r="I76" s="61" t="s">
        <v>9</v>
      </c>
      <c r="J76" s="114">
        <f>J77*K77*L77*J75*J75*L73</f>
        <v>1254400</v>
      </c>
      <c r="K76" s="115"/>
      <c r="L76" s="116"/>
      <c r="M76" s="59">
        <f>J76</f>
        <v>1254400</v>
      </c>
      <c r="N76" s="58"/>
      <c r="Q76" t="s">
        <v>41</v>
      </c>
      <c r="S76" t="s">
        <v>41</v>
      </c>
      <c r="W76" s="9" t="s">
        <v>69</v>
      </c>
    </row>
    <row r="77" spans="1:23" ht="16" thickBot="1" x14ac:dyDescent="0.25">
      <c r="A77" s="119"/>
      <c r="B77" s="64" t="s">
        <v>10</v>
      </c>
      <c r="C77" s="43">
        <f>C73/D75</f>
        <v>70</v>
      </c>
      <c r="D77" s="43">
        <f>D73/D75</f>
        <v>70</v>
      </c>
      <c r="E77" s="43">
        <f>E75</f>
        <v>16</v>
      </c>
      <c r="F77" s="45"/>
      <c r="G77" s="46">
        <f>SUM(F54:F77)</f>
        <v>12680128</v>
      </c>
      <c r="I77" s="64" t="s">
        <v>10</v>
      </c>
      <c r="J77" s="43">
        <f>J73/K75</f>
        <v>70</v>
      </c>
      <c r="K77" s="43">
        <f>K73/K75</f>
        <v>70</v>
      </c>
      <c r="L77" s="43">
        <f>L75</f>
        <v>16</v>
      </c>
      <c r="M77" s="45"/>
      <c r="N77" s="46">
        <f>SUM(M54:M77)</f>
        <v>7205824</v>
      </c>
      <c r="Q77">
        <f>SUM(P54:P76)</f>
        <v>2529</v>
      </c>
      <c r="S77">
        <f>SUM(R54:R74)</f>
        <v>945</v>
      </c>
      <c r="V77" s="18">
        <f>G77+N77</f>
        <v>19885952</v>
      </c>
      <c r="W77" s="87">
        <f>V77</f>
        <v>19885952</v>
      </c>
    </row>
    <row r="78" spans="1:23" ht="15" customHeight="1" x14ac:dyDescent="0.2">
      <c r="A78" s="119" t="s">
        <v>71</v>
      </c>
      <c r="B78" s="55" t="s">
        <v>7</v>
      </c>
      <c r="C78" s="120" t="s">
        <v>55</v>
      </c>
      <c r="D78" s="121"/>
      <c r="E78" s="121"/>
      <c r="F78" s="121"/>
      <c r="G78" s="122"/>
      <c r="I78" s="123" t="s">
        <v>56</v>
      </c>
      <c r="J78" s="121"/>
      <c r="K78" s="121"/>
      <c r="L78" s="121"/>
      <c r="M78" s="121"/>
      <c r="N78" s="21"/>
      <c r="P78" t="s">
        <v>61</v>
      </c>
      <c r="R78" t="s">
        <v>62</v>
      </c>
    </row>
    <row r="79" spans="1:23" x14ac:dyDescent="0.2">
      <c r="A79" s="119"/>
      <c r="B79" s="56" t="s">
        <v>10</v>
      </c>
      <c r="C79" s="4">
        <f>C77</f>
        <v>70</v>
      </c>
      <c r="D79" s="4">
        <f>D77</f>
        <v>70</v>
      </c>
      <c r="E79" s="4">
        <f>R$17</f>
        <v>16</v>
      </c>
      <c r="F79" s="57" t="s">
        <v>57</v>
      </c>
      <c r="G79" s="58" t="s">
        <v>58</v>
      </c>
      <c r="I79" s="56" t="s">
        <v>10</v>
      </c>
      <c r="J79" s="4">
        <f>J77</f>
        <v>70</v>
      </c>
      <c r="K79" s="4">
        <f>D77</f>
        <v>70</v>
      </c>
      <c r="L79" s="4">
        <f>S$17</f>
        <v>16</v>
      </c>
      <c r="M79" s="57" t="s">
        <v>57</v>
      </c>
      <c r="N79" s="58" t="s">
        <v>58</v>
      </c>
    </row>
    <row r="80" spans="1:23" x14ac:dyDescent="0.2">
      <c r="A80" s="119"/>
      <c r="B80" s="112" t="s">
        <v>7</v>
      </c>
      <c r="C80" s="117" t="s">
        <v>8</v>
      </c>
      <c r="D80" s="117"/>
      <c r="E80" s="118"/>
      <c r="F80" s="59"/>
      <c r="G80" s="58"/>
      <c r="I80" s="112" t="s">
        <v>7</v>
      </c>
      <c r="J80" s="60" t="s">
        <v>8</v>
      </c>
      <c r="K80" s="30"/>
      <c r="L80" s="31"/>
      <c r="M80" s="59"/>
      <c r="N80" s="58"/>
      <c r="P80">
        <f>E79*E81*C81*C81+E81</f>
        <v>1088</v>
      </c>
      <c r="R80">
        <f>L79*L81*J81*J81+L81</f>
        <v>544</v>
      </c>
    </row>
    <row r="81" spans="1:18" x14ac:dyDescent="0.2">
      <c r="A81" s="119"/>
      <c r="B81" s="113"/>
      <c r="C81" s="6">
        <v>1</v>
      </c>
      <c r="D81" s="6">
        <v>1</v>
      </c>
      <c r="E81" s="23">
        <f>R$18</f>
        <v>64</v>
      </c>
      <c r="F81" s="59"/>
      <c r="G81" s="58"/>
      <c r="I81" s="113"/>
      <c r="J81" s="6">
        <v>1</v>
      </c>
      <c r="K81" s="6">
        <v>1</v>
      </c>
      <c r="L81" s="23">
        <f>S$18</f>
        <v>32</v>
      </c>
      <c r="M81" s="59"/>
      <c r="N81" s="58"/>
    </row>
    <row r="82" spans="1:18" x14ac:dyDescent="0.2">
      <c r="A82" s="119"/>
      <c r="B82" s="61" t="s">
        <v>9</v>
      </c>
      <c r="C82" s="110">
        <f>C83*D83*E83*C81*C81*E79</f>
        <v>5017600</v>
      </c>
      <c r="D82" s="110"/>
      <c r="E82" s="110"/>
      <c r="F82" s="59">
        <f>C82</f>
        <v>5017600</v>
      </c>
      <c r="G82" s="58"/>
      <c r="I82" s="61" t="s">
        <v>9</v>
      </c>
      <c r="J82" s="114">
        <f>J83*K83*L83*J81*J81*L79</f>
        <v>2508800</v>
      </c>
      <c r="K82" s="115"/>
      <c r="L82" s="116"/>
      <c r="M82" s="59">
        <f>J82</f>
        <v>2508800</v>
      </c>
      <c r="N82" s="58"/>
    </row>
    <row r="83" spans="1:18" x14ac:dyDescent="0.2">
      <c r="A83" s="119"/>
      <c r="B83" s="56" t="s">
        <v>10</v>
      </c>
      <c r="C83" s="4">
        <f>C79/D81</f>
        <v>70</v>
      </c>
      <c r="D83" s="4">
        <f>D79/D81</f>
        <v>70</v>
      </c>
      <c r="E83" s="4">
        <f>E81</f>
        <v>64</v>
      </c>
      <c r="F83" s="59"/>
      <c r="G83" s="58"/>
      <c r="I83" s="56" t="s">
        <v>10</v>
      </c>
      <c r="J83" s="4">
        <f>J79/K81</f>
        <v>70</v>
      </c>
      <c r="K83" s="4">
        <f>K79/K81</f>
        <v>70</v>
      </c>
      <c r="L83" s="4">
        <f>L81</f>
        <v>32</v>
      </c>
      <c r="M83" s="59"/>
      <c r="N83" s="58"/>
    </row>
    <row r="84" spans="1:18" x14ac:dyDescent="0.2">
      <c r="A84" s="119"/>
      <c r="B84" s="112" t="s">
        <v>7</v>
      </c>
      <c r="C84" s="106" t="s">
        <v>24</v>
      </c>
      <c r="D84" s="106"/>
      <c r="E84" s="124"/>
      <c r="F84" s="59"/>
      <c r="G84" s="58"/>
      <c r="I84" s="112" t="s">
        <v>7</v>
      </c>
      <c r="J84" s="62" t="s">
        <v>24</v>
      </c>
      <c r="K84" s="32"/>
      <c r="L84" s="33"/>
      <c r="M84" s="59"/>
      <c r="N84" s="58"/>
      <c r="P84">
        <v>1</v>
      </c>
      <c r="R84">
        <v>1</v>
      </c>
    </row>
    <row r="85" spans="1:18" x14ac:dyDescent="0.2">
      <c r="A85" s="119"/>
      <c r="B85" s="113"/>
      <c r="C85" s="95"/>
      <c r="D85" s="96"/>
      <c r="E85" s="108"/>
      <c r="F85" s="59"/>
      <c r="G85" s="58"/>
      <c r="I85" s="113"/>
      <c r="J85" s="35"/>
      <c r="K85" s="36"/>
      <c r="L85" s="37"/>
      <c r="M85" s="59"/>
      <c r="N85" s="58"/>
    </row>
    <row r="86" spans="1:18" x14ac:dyDescent="0.2">
      <c r="A86" s="119"/>
      <c r="B86" s="61" t="s">
        <v>9</v>
      </c>
      <c r="C86" s="110">
        <f>C87*D87*E87</f>
        <v>313600</v>
      </c>
      <c r="D86" s="110"/>
      <c r="E86" s="110"/>
      <c r="F86" s="59">
        <f>C86</f>
        <v>313600</v>
      </c>
      <c r="G86" s="58"/>
      <c r="I86" s="61" t="s">
        <v>9</v>
      </c>
      <c r="J86" s="114">
        <f>J87*K87*L87</f>
        <v>156800</v>
      </c>
      <c r="K86" s="115"/>
      <c r="L86" s="116"/>
      <c r="M86" s="59">
        <f>J86</f>
        <v>156800</v>
      </c>
      <c r="N86" s="58"/>
    </row>
    <row r="87" spans="1:18" x14ac:dyDescent="0.2">
      <c r="A87" s="119"/>
      <c r="B87" s="56" t="s">
        <v>10</v>
      </c>
      <c r="C87" s="7">
        <f>C83</f>
        <v>70</v>
      </c>
      <c r="D87" s="7">
        <f>D83</f>
        <v>70</v>
      </c>
      <c r="E87" s="7">
        <f>E83</f>
        <v>64</v>
      </c>
      <c r="G87" s="58"/>
      <c r="I87" s="56" t="s">
        <v>10</v>
      </c>
      <c r="J87" s="7">
        <f>J83</f>
        <v>70</v>
      </c>
      <c r="K87" s="7">
        <f>K83</f>
        <v>70</v>
      </c>
      <c r="L87" s="7">
        <f>L83</f>
        <v>32</v>
      </c>
      <c r="N87" s="58"/>
    </row>
    <row r="88" spans="1:18" x14ac:dyDescent="0.2">
      <c r="A88" s="119"/>
      <c r="B88" s="112" t="s">
        <v>7</v>
      </c>
      <c r="C88" s="117" t="s">
        <v>8</v>
      </c>
      <c r="D88" s="117"/>
      <c r="E88" s="118"/>
      <c r="G88" s="58"/>
      <c r="I88" s="112" t="s">
        <v>7</v>
      </c>
      <c r="J88" s="60" t="s">
        <v>8</v>
      </c>
      <c r="K88" s="30"/>
      <c r="L88" s="31"/>
      <c r="N88" s="58"/>
      <c r="P88">
        <f>E87*E89*C89*C89+E89</f>
        <v>1040</v>
      </c>
      <c r="R88">
        <f>L87*L89*J89*J89+L89</f>
        <v>0</v>
      </c>
    </row>
    <row r="89" spans="1:18" x14ac:dyDescent="0.2">
      <c r="A89" s="119"/>
      <c r="B89" s="113"/>
      <c r="C89" s="6">
        <v>1</v>
      </c>
      <c r="D89" s="6">
        <v>1</v>
      </c>
      <c r="E89" s="63">
        <f>R$17</f>
        <v>16</v>
      </c>
      <c r="G89" s="58"/>
      <c r="I89" s="113"/>
      <c r="J89" s="6">
        <v>1</v>
      </c>
      <c r="K89" s="6">
        <v>1</v>
      </c>
      <c r="L89" s="63">
        <f>S69</f>
        <v>0</v>
      </c>
      <c r="N89" s="58"/>
    </row>
    <row r="90" spans="1:18" x14ac:dyDescent="0.2">
      <c r="A90" s="119"/>
      <c r="B90" s="61" t="s">
        <v>9</v>
      </c>
      <c r="C90" s="110">
        <f>C91*D91*E91*C89*C89*E87</f>
        <v>5017600</v>
      </c>
      <c r="D90" s="110"/>
      <c r="E90" s="110"/>
      <c r="F90" s="59">
        <f>C90</f>
        <v>5017600</v>
      </c>
      <c r="G90" s="58"/>
      <c r="I90" s="61" t="s">
        <v>9</v>
      </c>
      <c r="J90" s="114">
        <f>J91*K91*L91*J89*J89*L87</f>
        <v>2508800</v>
      </c>
      <c r="K90" s="115"/>
      <c r="L90" s="116"/>
      <c r="M90" s="59">
        <f>J90</f>
        <v>2508800</v>
      </c>
      <c r="N90" s="58"/>
    </row>
    <row r="91" spans="1:18" x14ac:dyDescent="0.2">
      <c r="A91" s="119"/>
      <c r="B91" s="56" t="s">
        <v>10</v>
      </c>
      <c r="C91" s="4">
        <f>C87/D89</f>
        <v>70</v>
      </c>
      <c r="D91" s="4">
        <f>D87/D89</f>
        <v>70</v>
      </c>
      <c r="E91" s="4">
        <f>R$17</f>
        <v>16</v>
      </c>
      <c r="G91" s="58"/>
      <c r="I91" s="56" t="s">
        <v>10</v>
      </c>
      <c r="J91" s="4">
        <f>J87/K89</f>
        <v>70</v>
      </c>
      <c r="K91" s="4">
        <f>K87/K89</f>
        <v>70</v>
      </c>
      <c r="L91" s="4">
        <f>R$17</f>
        <v>16</v>
      </c>
      <c r="N91" s="58"/>
    </row>
    <row r="92" spans="1:18" x14ac:dyDescent="0.2">
      <c r="A92" s="119"/>
      <c r="B92" s="112" t="s">
        <v>7</v>
      </c>
      <c r="C92" s="125" t="s">
        <v>59</v>
      </c>
      <c r="D92" s="125"/>
      <c r="E92" s="125"/>
      <c r="G92" s="58"/>
      <c r="I92" s="112" t="s">
        <v>7</v>
      </c>
      <c r="J92" s="60" t="s">
        <v>59</v>
      </c>
      <c r="K92" s="30"/>
      <c r="L92" s="31"/>
      <c r="N92" s="58"/>
      <c r="P92">
        <f>E91*C93*1+E93</f>
        <v>64</v>
      </c>
      <c r="R92">
        <f>L91*J93*1+L93</f>
        <v>64</v>
      </c>
    </row>
    <row r="93" spans="1:18" x14ac:dyDescent="0.2">
      <c r="A93" s="119"/>
      <c r="B93" s="113"/>
      <c r="C93" s="6">
        <v>3</v>
      </c>
      <c r="D93" s="6">
        <v>1</v>
      </c>
      <c r="E93" s="63">
        <f>R$19</f>
        <v>16</v>
      </c>
      <c r="G93" s="58"/>
      <c r="I93" s="113"/>
      <c r="J93" s="6">
        <v>3</v>
      </c>
      <c r="K93" s="6">
        <v>1</v>
      </c>
      <c r="L93" s="63">
        <f>S$19</f>
        <v>16</v>
      </c>
      <c r="N93" s="58"/>
    </row>
    <row r="94" spans="1:18" x14ac:dyDescent="0.2">
      <c r="A94" s="119"/>
      <c r="B94" s="61" t="s">
        <v>9</v>
      </c>
      <c r="C94" s="110">
        <f>C95*D95*E95*C93*E91/R$19</f>
        <v>228480</v>
      </c>
      <c r="D94" s="110"/>
      <c r="E94" s="110"/>
      <c r="F94" s="59">
        <f>C94</f>
        <v>228480</v>
      </c>
      <c r="G94" s="58"/>
      <c r="I94" s="61" t="s">
        <v>9</v>
      </c>
      <c r="J94" s="114">
        <f>J95*K95*L95*J93*L91/R$19</f>
        <v>228480</v>
      </c>
      <c r="K94" s="115"/>
      <c r="L94" s="116"/>
      <c r="M94" s="59">
        <f>J94</f>
        <v>228480</v>
      </c>
      <c r="N94" s="58"/>
    </row>
    <row r="95" spans="1:18" x14ac:dyDescent="0.2">
      <c r="A95" s="119"/>
      <c r="B95" s="56" t="s">
        <v>10</v>
      </c>
      <c r="C95" s="4">
        <f>C91/D93</f>
        <v>70</v>
      </c>
      <c r="D95" s="4">
        <f>D91/D93-2</f>
        <v>68</v>
      </c>
      <c r="E95" s="4">
        <f>E93</f>
        <v>16</v>
      </c>
      <c r="G95" s="58"/>
      <c r="I95" s="56" t="s">
        <v>10</v>
      </c>
      <c r="J95" s="4">
        <f>J91/K93</f>
        <v>70</v>
      </c>
      <c r="K95" s="4">
        <f>K91/K93-2</f>
        <v>68</v>
      </c>
      <c r="L95" s="4">
        <f>L93</f>
        <v>16</v>
      </c>
      <c r="N95" s="58"/>
    </row>
    <row r="96" spans="1:18" x14ac:dyDescent="0.2">
      <c r="A96" s="119"/>
      <c r="B96" s="112" t="s">
        <v>7</v>
      </c>
      <c r="C96" s="125" t="s">
        <v>59</v>
      </c>
      <c r="D96" s="125"/>
      <c r="E96" s="125"/>
      <c r="G96" s="58"/>
      <c r="I96" s="112" t="s">
        <v>7</v>
      </c>
      <c r="J96" s="60" t="s">
        <v>59</v>
      </c>
      <c r="K96" s="30"/>
      <c r="L96" s="31"/>
      <c r="N96" s="58"/>
      <c r="P96">
        <f>E95*C97*1+E97</f>
        <v>64</v>
      </c>
      <c r="R96">
        <f>L95*J97*1+L97</f>
        <v>64</v>
      </c>
    </row>
    <row r="97" spans="1:29" x14ac:dyDescent="0.2">
      <c r="A97" s="119"/>
      <c r="B97" s="113"/>
      <c r="C97" s="6">
        <v>3</v>
      </c>
      <c r="D97" s="6">
        <v>1</v>
      </c>
      <c r="E97" s="63">
        <f>R$17</f>
        <v>16</v>
      </c>
      <c r="G97" s="58"/>
      <c r="I97" s="113"/>
      <c r="J97" s="6">
        <v>3</v>
      </c>
      <c r="K97" s="6">
        <v>1</v>
      </c>
      <c r="L97" s="63">
        <f>S$17</f>
        <v>16</v>
      </c>
      <c r="N97" s="58"/>
    </row>
    <row r="98" spans="1:29" x14ac:dyDescent="0.2">
      <c r="A98" s="119"/>
      <c r="B98" s="61" t="s">
        <v>9</v>
      </c>
      <c r="C98" s="110">
        <f>C99*D99*E99*C97*E95/R$17</f>
        <v>221952</v>
      </c>
      <c r="D98" s="110"/>
      <c r="E98" s="110"/>
      <c r="F98" s="59">
        <f>C98</f>
        <v>221952</v>
      </c>
      <c r="G98" s="58"/>
      <c r="I98" s="61" t="s">
        <v>9</v>
      </c>
      <c r="J98" s="114">
        <f>J99*K99*L99*J97*L95/R$17</f>
        <v>221952</v>
      </c>
      <c r="K98" s="115"/>
      <c r="L98" s="116"/>
      <c r="M98" s="59">
        <f>J98</f>
        <v>221952</v>
      </c>
      <c r="N98" s="58"/>
    </row>
    <row r="99" spans="1:29" x14ac:dyDescent="0.2">
      <c r="A99" s="119"/>
      <c r="B99" s="56" t="s">
        <v>10</v>
      </c>
      <c r="C99" s="4">
        <f>C95/D97-2</f>
        <v>68</v>
      </c>
      <c r="D99" s="4">
        <f>D95/D97</f>
        <v>68</v>
      </c>
      <c r="E99" s="4">
        <f>E97</f>
        <v>16</v>
      </c>
      <c r="G99" s="58"/>
      <c r="I99" s="56" t="s">
        <v>10</v>
      </c>
      <c r="J99" s="4">
        <f>J95/K97-2</f>
        <v>68</v>
      </c>
      <c r="K99" s="4">
        <f>K95/K97</f>
        <v>68</v>
      </c>
      <c r="L99" s="4">
        <f>L97</f>
        <v>16</v>
      </c>
      <c r="N99" s="58"/>
    </row>
    <row r="100" spans="1:29" x14ac:dyDescent="0.2">
      <c r="A100" s="119"/>
      <c r="B100" s="112" t="s">
        <v>7</v>
      </c>
      <c r="C100" s="117" t="s">
        <v>8</v>
      </c>
      <c r="D100" s="117"/>
      <c r="E100" s="118"/>
      <c r="G100" s="58"/>
      <c r="I100" s="112" t="s">
        <v>7</v>
      </c>
      <c r="J100" s="60" t="s">
        <v>8</v>
      </c>
      <c r="K100" s="30"/>
      <c r="L100" s="31"/>
      <c r="N100" s="58"/>
      <c r="P100">
        <f>E99*E101*C101*C101+E101</f>
        <v>272</v>
      </c>
      <c r="R100">
        <f>L99*L101*J101*J101+L101</f>
        <v>272</v>
      </c>
    </row>
    <row r="101" spans="1:29" x14ac:dyDescent="0.2">
      <c r="A101" s="119"/>
      <c r="B101" s="113"/>
      <c r="C101" s="6">
        <v>1</v>
      </c>
      <c r="D101" s="6">
        <v>1</v>
      </c>
      <c r="E101" s="63">
        <f>R$17</f>
        <v>16</v>
      </c>
      <c r="G101" s="58"/>
      <c r="I101" s="113"/>
      <c r="J101" s="6">
        <v>1</v>
      </c>
      <c r="K101" s="6">
        <v>1</v>
      </c>
      <c r="L101" s="63">
        <f>S$17</f>
        <v>16</v>
      </c>
      <c r="N101" s="58"/>
    </row>
    <row r="102" spans="1:29" x14ac:dyDescent="0.2">
      <c r="A102" s="119"/>
      <c r="B102" s="61" t="s">
        <v>9</v>
      </c>
      <c r="C102" s="110">
        <f>C103*D103*E103*C101*C101*E99</f>
        <v>1183744</v>
      </c>
      <c r="D102" s="110"/>
      <c r="E102" s="110"/>
      <c r="F102" s="59">
        <f>C102</f>
        <v>1183744</v>
      </c>
      <c r="G102" s="58"/>
      <c r="I102" s="61" t="s">
        <v>9</v>
      </c>
      <c r="J102" s="114">
        <f>J103*K103*L103*J101*J101*L99</f>
        <v>1183744</v>
      </c>
      <c r="K102" s="115"/>
      <c r="L102" s="116"/>
      <c r="M102" s="59">
        <f>J102</f>
        <v>1183744</v>
      </c>
      <c r="N102" s="58"/>
      <c r="Q102" t="s">
        <v>41</v>
      </c>
      <c r="S102" t="s">
        <v>41</v>
      </c>
      <c r="W102" s="9" t="s">
        <v>70</v>
      </c>
    </row>
    <row r="103" spans="1:29" ht="16" thickBot="1" x14ac:dyDescent="0.25">
      <c r="A103" s="119"/>
      <c r="B103" s="64" t="s">
        <v>10</v>
      </c>
      <c r="C103" s="43">
        <f>C99/D101</f>
        <v>68</v>
      </c>
      <c r="D103" s="43">
        <f>D99/D101</f>
        <v>68</v>
      </c>
      <c r="E103" s="43">
        <f>E101</f>
        <v>16</v>
      </c>
      <c r="F103" s="45"/>
      <c r="G103" s="46">
        <f>SUM(F80:F103)</f>
        <v>11982976</v>
      </c>
      <c r="I103" s="64" t="s">
        <v>10</v>
      </c>
      <c r="J103" s="43">
        <f>J99/K101</f>
        <v>68</v>
      </c>
      <c r="K103" s="43">
        <f>K99/K101</f>
        <v>68</v>
      </c>
      <c r="L103" s="43">
        <f>L101</f>
        <v>16</v>
      </c>
      <c r="M103" s="45"/>
      <c r="N103" s="46">
        <f>SUM(M80:M103)</f>
        <v>6808576</v>
      </c>
      <c r="Q103">
        <f>SUM(P80:P102)</f>
        <v>2529</v>
      </c>
      <c r="S103">
        <f>SUM(R80:R100)</f>
        <v>945</v>
      </c>
      <c r="V103" s="18">
        <f>G103+N103</f>
        <v>18791552</v>
      </c>
      <c r="W103" s="87">
        <f>V103</f>
        <v>18791552</v>
      </c>
    </row>
    <row r="104" spans="1:29" x14ac:dyDescent="0.2">
      <c r="A104" s="131" t="s">
        <v>15</v>
      </c>
      <c r="B104" s="65" t="s">
        <v>10</v>
      </c>
      <c r="C104" s="66">
        <f>C103</f>
        <v>68</v>
      </c>
      <c r="D104" s="66">
        <f>D103</f>
        <v>68</v>
      </c>
      <c r="E104" s="67">
        <f>E103</f>
        <v>16</v>
      </c>
      <c r="F104" s="68"/>
      <c r="G104" s="21"/>
      <c r="I104" s="65" t="s">
        <v>10</v>
      </c>
      <c r="J104" s="66">
        <f>J103</f>
        <v>68</v>
      </c>
      <c r="K104" s="66">
        <f>K103</f>
        <v>68</v>
      </c>
      <c r="L104" s="67">
        <f>L103</f>
        <v>16</v>
      </c>
      <c r="M104" s="68"/>
      <c r="N104" s="21"/>
      <c r="U104" s="40">
        <f>(C104*D104*E104)</f>
        <v>73984</v>
      </c>
      <c r="Y104" s="2"/>
      <c r="Z104" s="2"/>
      <c r="AA104" s="2"/>
      <c r="AB104" s="2"/>
      <c r="AC104" s="2"/>
    </row>
    <row r="105" spans="1:29" x14ac:dyDescent="0.2">
      <c r="A105" s="132"/>
      <c r="B105" s="112" t="s">
        <v>7</v>
      </c>
      <c r="C105" s="125" t="s">
        <v>59</v>
      </c>
      <c r="D105" s="125"/>
      <c r="E105" s="134"/>
      <c r="G105" s="58"/>
      <c r="I105" s="112" t="s">
        <v>7</v>
      </c>
      <c r="J105" s="34" t="s">
        <v>59</v>
      </c>
      <c r="K105" s="34"/>
      <c r="L105" s="69"/>
      <c r="N105" s="58"/>
      <c r="P105">
        <f>E104*C106*1+E106</f>
        <v>64</v>
      </c>
      <c r="R105">
        <f>L104*J106*1+L106</f>
        <v>64</v>
      </c>
      <c r="U105" s="40"/>
      <c r="Y105" s="2"/>
      <c r="Z105" s="2"/>
      <c r="AA105" s="2"/>
      <c r="AB105" s="2"/>
      <c r="AC105" s="2"/>
    </row>
    <row r="106" spans="1:29" x14ac:dyDescent="0.2">
      <c r="A106" s="132"/>
      <c r="B106" s="113"/>
      <c r="C106" s="6">
        <v>3</v>
      </c>
      <c r="D106" s="6">
        <v>1</v>
      </c>
      <c r="E106" s="70">
        <f>R19</f>
        <v>16</v>
      </c>
      <c r="G106" s="58"/>
      <c r="I106" s="113"/>
      <c r="J106" s="6">
        <v>3</v>
      </c>
      <c r="K106" s="6">
        <v>1</v>
      </c>
      <c r="L106" s="70">
        <f>R19</f>
        <v>16</v>
      </c>
      <c r="N106" s="58"/>
      <c r="U106" s="40"/>
      <c r="Y106" s="2"/>
      <c r="Z106" s="2"/>
      <c r="AA106" s="2"/>
      <c r="AB106" s="2"/>
      <c r="AC106" s="2"/>
    </row>
    <row r="107" spans="1:29" x14ac:dyDescent="0.2">
      <c r="A107" s="132"/>
      <c r="B107" s="61" t="s">
        <v>9</v>
      </c>
      <c r="C107" s="110">
        <f>C108*D108*E108*C106*E104/R19</f>
        <v>215424</v>
      </c>
      <c r="D107" s="110"/>
      <c r="E107" s="111"/>
      <c r="F107" s="59">
        <f>C107</f>
        <v>215424</v>
      </c>
      <c r="G107" s="58"/>
      <c r="I107" s="61" t="s">
        <v>9</v>
      </c>
      <c r="J107" s="114">
        <f>J108*K108*L108*J106*L104/R19</f>
        <v>215424</v>
      </c>
      <c r="K107" s="115"/>
      <c r="L107" s="126"/>
      <c r="M107" s="59">
        <f>J107</f>
        <v>215424</v>
      </c>
      <c r="N107" s="58"/>
      <c r="U107" s="40"/>
      <c r="Y107" s="2"/>
      <c r="Z107" s="2"/>
      <c r="AA107" s="2"/>
      <c r="AB107" s="2"/>
      <c r="AC107" s="2"/>
    </row>
    <row r="108" spans="1:29" x14ac:dyDescent="0.2">
      <c r="A108" s="132"/>
      <c r="B108" s="56" t="s">
        <v>10</v>
      </c>
      <c r="C108" s="4">
        <f>C104/D106</f>
        <v>68</v>
      </c>
      <c r="D108" s="4">
        <f>D104/D106-2</f>
        <v>66</v>
      </c>
      <c r="E108" s="42">
        <f>E106</f>
        <v>16</v>
      </c>
      <c r="G108" s="58"/>
      <c r="I108" s="56" t="s">
        <v>10</v>
      </c>
      <c r="J108" s="4">
        <f>J104/K106</f>
        <v>68</v>
      </c>
      <c r="K108" s="4">
        <f>K104/K106-2</f>
        <v>66</v>
      </c>
      <c r="L108" s="42">
        <f>L106</f>
        <v>16</v>
      </c>
      <c r="N108" s="58"/>
      <c r="U108" s="40">
        <f>(C108*D108*E108)</f>
        <v>71808</v>
      </c>
      <c r="Y108" s="2"/>
      <c r="Z108" s="2"/>
      <c r="AA108" s="2"/>
      <c r="AB108" s="2"/>
      <c r="AC108" s="2"/>
    </row>
    <row r="109" spans="1:29" x14ac:dyDescent="0.2">
      <c r="A109" s="132"/>
      <c r="B109" s="112" t="s">
        <v>7</v>
      </c>
      <c r="C109" s="125" t="s">
        <v>59</v>
      </c>
      <c r="D109" s="125"/>
      <c r="E109" s="134"/>
      <c r="G109" s="58"/>
      <c r="I109" s="112" t="s">
        <v>7</v>
      </c>
      <c r="J109" s="34" t="s">
        <v>59</v>
      </c>
      <c r="K109" s="34"/>
      <c r="L109" s="69"/>
      <c r="N109" s="58"/>
      <c r="P109">
        <f>E108*C110*1+E110</f>
        <v>64</v>
      </c>
      <c r="R109">
        <f>L108*J110*1+L110</f>
        <v>64</v>
      </c>
      <c r="U109" s="40"/>
      <c r="Y109" s="2"/>
      <c r="Z109" s="2"/>
      <c r="AA109" s="2"/>
      <c r="AB109" s="2"/>
      <c r="AC109" s="2"/>
    </row>
    <row r="110" spans="1:29" x14ac:dyDescent="0.2">
      <c r="A110" s="132"/>
      <c r="B110" s="113"/>
      <c r="C110" s="6">
        <v>3</v>
      </c>
      <c r="D110" s="6">
        <v>1</v>
      </c>
      <c r="E110" s="70">
        <f>R17</f>
        <v>16</v>
      </c>
      <c r="G110" s="58"/>
      <c r="I110" s="113"/>
      <c r="J110" s="6">
        <v>3</v>
      </c>
      <c r="K110" s="6">
        <v>1</v>
      </c>
      <c r="L110" s="70">
        <f>S17</f>
        <v>16</v>
      </c>
      <c r="N110" s="58"/>
      <c r="P110" s="2"/>
      <c r="U110" s="40"/>
      <c r="Y110" s="2"/>
      <c r="Z110" s="2"/>
      <c r="AA110" s="2"/>
      <c r="AB110" s="2"/>
      <c r="AC110" s="2"/>
    </row>
    <row r="111" spans="1:29" x14ac:dyDescent="0.2">
      <c r="A111" s="132"/>
      <c r="B111" s="61" t="s">
        <v>9</v>
      </c>
      <c r="C111" s="110">
        <f>C112*D112*E112*C110*E108/R17</f>
        <v>209088</v>
      </c>
      <c r="D111" s="110"/>
      <c r="E111" s="111"/>
      <c r="F111" s="59">
        <f>C111</f>
        <v>209088</v>
      </c>
      <c r="G111" s="58"/>
      <c r="I111" s="61" t="s">
        <v>9</v>
      </c>
      <c r="J111" s="114">
        <f>J112*K112*L112*J110*L108/R17</f>
        <v>209088</v>
      </c>
      <c r="K111" s="115"/>
      <c r="L111" s="126"/>
      <c r="M111" s="59">
        <f>J111</f>
        <v>209088</v>
      </c>
      <c r="N111" s="58"/>
      <c r="U111" s="40"/>
      <c r="Y111" s="2"/>
      <c r="Z111" s="2"/>
      <c r="AA111" s="2"/>
      <c r="AB111" s="2"/>
      <c r="AC111" s="2"/>
    </row>
    <row r="112" spans="1:29" x14ac:dyDescent="0.2">
      <c r="A112" s="132"/>
      <c r="B112" s="56" t="s">
        <v>10</v>
      </c>
      <c r="C112" s="4">
        <f>C108-2</f>
        <v>66</v>
      </c>
      <c r="D112" s="4">
        <f>D108</f>
        <v>66</v>
      </c>
      <c r="E112" s="42">
        <f>E51</f>
        <v>16</v>
      </c>
      <c r="G112" s="58"/>
      <c r="I112" s="56" t="s">
        <v>10</v>
      </c>
      <c r="J112" s="4">
        <f>J108-2</f>
        <v>66</v>
      </c>
      <c r="K112" s="4">
        <f>K108</f>
        <v>66</v>
      </c>
      <c r="L112" s="42">
        <f>L51</f>
        <v>16</v>
      </c>
      <c r="N112" s="58"/>
      <c r="U112" s="40"/>
      <c r="Y112" s="2"/>
      <c r="Z112" s="2"/>
      <c r="AA112" s="2"/>
      <c r="AB112" s="2"/>
      <c r="AC112" s="2"/>
    </row>
    <row r="113" spans="1:29" x14ac:dyDescent="0.2">
      <c r="A113" s="132"/>
      <c r="B113" s="112" t="s">
        <v>7</v>
      </c>
      <c r="C113" s="117" t="s">
        <v>60</v>
      </c>
      <c r="D113" s="117"/>
      <c r="E113" s="127"/>
      <c r="G113" s="58"/>
      <c r="I113" s="112" t="s">
        <v>7</v>
      </c>
      <c r="J113" s="30" t="s">
        <v>60</v>
      </c>
      <c r="K113" s="30"/>
      <c r="L113" s="71"/>
      <c r="N113" s="58"/>
      <c r="P113">
        <f>E112*E114*C114*C114+E114</f>
        <v>272</v>
      </c>
      <c r="R113">
        <f>L112*L114*J114*J114+L114</f>
        <v>272</v>
      </c>
      <c r="U113" s="40"/>
      <c r="Y113" s="2"/>
      <c r="Z113" s="2"/>
      <c r="AA113" s="2"/>
      <c r="AB113" s="2"/>
      <c r="AC113" s="2"/>
    </row>
    <row r="114" spans="1:29" x14ac:dyDescent="0.2">
      <c r="A114" s="132"/>
      <c r="B114" s="113"/>
      <c r="C114" s="6">
        <v>1</v>
      </c>
      <c r="D114" s="6">
        <v>1</v>
      </c>
      <c r="E114" s="72">
        <f>R17</f>
        <v>16</v>
      </c>
      <c r="G114" s="58"/>
      <c r="I114" s="113"/>
      <c r="J114" s="6">
        <v>1</v>
      </c>
      <c r="K114" s="6">
        <v>1</v>
      </c>
      <c r="L114" s="72">
        <f>R17</f>
        <v>16</v>
      </c>
      <c r="N114" s="58"/>
      <c r="U114" s="40"/>
      <c r="Y114" s="2"/>
      <c r="Z114" s="2"/>
      <c r="AA114" s="2"/>
      <c r="AB114" s="2"/>
      <c r="AC114" s="2"/>
    </row>
    <row r="115" spans="1:29" x14ac:dyDescent="0.2">
      <c r="A115" s="132"/>
      <c r="B115" s="61" t="s">
        <v>9</v>
      </c>
      <c r="C115" s="110">
        <f>C116*D116*E116*C114*C114*E112</f>
        <v>1115136</v>
      </c>
      <c r="D115" s="110"/>
      <c r="E115" s="111"/>
      <c r="F115" s="59">
        <f>C115</f>
        <v>1115136</v>
      </c>
      <c r="G115" s="58"/>
      <c r="I115" s="61" t="s">
        <v>9</v>
      </c>
      <c r="J115" s="114">
        <f>J116*K116*L116*J114*J114*L112</f>
        <v>1115136</v>
      </c>
      <c r="K115" s="115"/>
      <c r="L115" s="126"/>
      <c r="M115" s="59">
        <f>J115</f>
        <v>1115136</v>
      </c>
      <c r="N115" s="58"/>
      <c r="U115" s="40"/>
      <c r="Y115" s="2"/>
      <c r="Z115" s="2"/>
      <c r="AA115" s="2"/>
      <c r="AB115" s="2"/>
      <c r="AC115" s="2"/>
    </row>
    <row r="116" spans="1:29" x14ac:dyDescent="0.2">
      <c r="A116" s="132"/>
      <c r="B116" s="56" t="s">
        <v>10</v>
      </c>
      <c r="C116" s="4">
        <f>C112/D114</f>
        <v>66</v>
      </c>
      <c r="D116" s="4">
        <f>D112/D114</f>
        <v>66</v>
      </c>
      <c r="E116" s="42">
        <f>E114</f>
        <v>16</v>
      </c>
      <c r="G116" s="58"/>
      <c r="I116" s="56" t="s">
        <v>10</v>
      </c>
      <c r="J116" s="4">
        <f>J112/K114</f>
        <v>66</v>
      </c>
      <c r="K116" s="4">
        <f>K112/K114</f>
        <v>66</v>
      </c>
      <c r="L116" s="42">
        <f>L114</f>
        <v>16</v>
      </c>
      <c r="N116" s="58"/>
      <c r="U116" s="40">
        <f>(C116*D116*E116)</f>
        <v>69696</v>
      </c>
      <c r="Y116" s="2"/>
      <c r="Z116" s="2"/>
      <c r="AA116" s="2"/>
      <c r="AB116" s="2"/>
      <c r="AC116" s="2"/>
    </row>
    <row r="117" spans="1:29" x14ac:dyDescent="0.2">
      <c r="A117" s="132"/>
      <c r="B117" s="112" t="s">
        <v>7</v>
      </c>
      <c r="C117" s="106" t="s">
        <v>24</v>
      </c>
      <c r="D117" s="106"/>
      <c r="E117" s="107"/>
      <c r="G117" s="58"/>
      <c r="I117" s="112" t="s">
        <v>7</v>
      </c>
      <c r="J117" s="32" t="s">
        <v>24</v>
      </c>
      <c r="K117" s="32"/>
      <c r="L117" s="73"/>
      <c r="N117" s="58"/>
      <c r="P117">
        <v>1</v>
      </c>
      <c r="R117">
        <v>1</v>
      </c>
      <c r="U117" s="40"/>
    </row>
    <row r="118" spans="1:29" x14ac:dyDescent="0.2">
      <c r="A118" s="132"/>
      <c r="B118" s="113"/>
      <c r="C118" s="95"/>
      <c r="D118" s="96"/>
      <c r="E118" s="97"/>
      <c r="G118" s="58"/>
      <c r="I118" s="113"/>
      <c r="J118" s="35"/>
      <c r="K118" s="36"/>
      <c r="L118" s="74"/>
      <c r="N118" s="58"/>
      <c r="U118" s="40"/>
    </row>
    <row r="119" spans="1:29" x14ac:dyDescent="0.2">
      <c r="A119" s="132"/>
      <c r="B119" s="61" t="s">
        <v>9</v>
      </c>
      <c r="C119" s="110">
        <f>C120*D120*E120</f>
        <v>69696</v>
      </c>
      <c r="D119" s="110"/>
      <c r="E119" s="111"/>
      <c r="F119" s="59">
        <f>C119</f>
        <v>69696</v>
      </c>
      <c r="G119" s="58"/>
      <c r="I119" s="61" t="s">
        <v>9</v>
      </c>
      <c r="J119" s="114">
        <f>J120*K120*L120</f>
        <v>69696</v>
      </c>
      <c r="K119" s="115"/>
      <c r="L119" s="126"/>
      <c r="M119" s="59">
        <f>J119</f>
        <v>69696</v>
      </c>
      <c r="N119" s="58"/>
      <c r="U119" s="40"/>
    </row>
    <row r="120" spans="1:29" x14ac:dyDescent="0.2">
      <c r="A120" s="132"/>
      <c r="B120" s="56" t="s">
        <v>10</v>
      </c>
      <c r="C120" s="4">
        <f>C116</f>
        <v>66</v>
      </c>
      <c r="D120" s="4">
        <f>D116</f>
        <v>66</v>
      </c>
      <c r="E120" s="42">
        <f>E116</f>
        <v>16</v>
      </c>
      <c r="G120" s="58"/>
      <c r="I120" s="56" t="s">
        <v>10</v>
      </c>
      <c r="J120" s="4">
        <f>J116</f>
        <v>66</v>
      </c>
      <c r="K120" s="4">
        <f>K116</f>
        <v>66</v>
      </c>
      <c r="L120" s="42">
        <f>L116</f>
        <v>16</v>
      </c>
      <c r="N120" s="58"/>
      <c r="U120" s="40">
        <f>(C120*D120*E120)</f>
        <v>69696</v>
      </c>
    </row>
    <row r="121" spans="1:29" x14ac:dyDescent="0.2">
      <c r="A121" s="132"/>
      <c r="B121" s="112" t="s">
        <v>7</v>
      </c>
      <c r="C121" s="117" t="s">
        <v>8</v>
      </c>
      <c r="D121" s="117"/>
      <c r="E121" s="127"/>
      <c r="G121" s="58"/>
      <c r="I121" s="112" t="s">
        <v>7</v>
      </c>
      <c r="J121" s="30" t="s">
        <v>8</v>
      </c>
      <c r="K121" s="30"/>
      <c r="L121" s="71"/>
      <c r="N121" s="58"/>
      <c r="P121">
        <f>E120*E122*C122*C122+E122</f>
        <v>580</v>
      </c>
      <c r="R121">
        <f>L120*L122*J122*J122+L122</f>
        <v>290</v>
      </c>
      <c r="U121" s="40"/>
    </row>
    <row r="122" spans="1:29" x14ac:dyDescent="0.2">
      <c r="A122" s="132"/>
      <c r="B122" s="113"/>
      <c r="C122" s="6">
        <v>3</v>
      </c>
      <c r="D122" s="6">
        <v>1</v>
      </c>
      <c r="E122" s="72">
        <v>4</v>
      </c>
      <c r="G122" s="58"/>
      <c r="I122" s="113"/>
      <c r="J122" s="6">
        <v>3</v>
      </c>
      <c r="K122" s="6">
        <v>1</v>
      </c>
      <c r="L122" s="72">
        <v>2</v>
      </c>
      <c r="N122" s="58"/>
      <c r="U122" s="40"/>
    </row>
    <row r="123" spans="1:29" x14ac:dyDescent="0.2">
      <c r="A123" s="132"/>
      <c r="B123" s="61" t="s">
        <v>9</v>
      </c>
      <c r="C123" s="110">
        <f>C124*D124*E124*C122*C122*E120</f>
        <v>2359296</v>
      </c>
      <c r="D123" s="110"/>
      <c r="E123" s="111"/>
      <c r="F123" s="59">
        <f>C123</f>
        <v>2359296</v>
      </c>
      <c r="G123" s="58"/>
      <c r="I123" s="61" t="s">
        <v>9</v>
      </c>
      <c r="J123" s="114">
        <f>J124*K124*L124*J122*J122*L120</f>
        <v>1179648</v>
      </c>
      <c r="K123" s="115"/>
      <c r="L123" s="126"/>
      <c r="M123" s="59">
        <f>J123</f>
        <v>1179648</v>
      </c>
      <c r="N123" s="58"/>
      <c r="U123" s="40"/>
    </row>
    <row r="124" spans="1:29" x14ac:dyDescent="0.2">
      <c r="A124" s="132"/>
      <c r="B124" s="56" t="s">
        <v>10</v>
      </c>
      <c r="C124" s="4">
        <f>C120/D122-2</f>
        <v>64</v>
      </c>
      <c r="D124" s="4">
        <f>D120/D122-2</f>
        <v>64</v>
      </c>
      <c r="E124" s="42">
        <f>E122</f>
        <v>4</v>
      </c>
      <c r="G124" s="58"/>
      <c r="I124" s="56" t="s">
        <v>10</v>
      </c>
      <c r="J124" s="4">
        <f>J120/K122-2</f>
        <v>64</v>
      </c>
      <c r="K124" s="4">
        <f>K120/K122-2</f>
        <v>64</v>
      </c>
      <c r="L124" s="42">
        <f>L122</f>
        <v>2</v>
      </c>
      <c r="N124" s="58"/>
      <c r="U124" s="40">
        <f>(C124*D124*E124)</f>
        <v>16384</v>
      </c>
    </row>
    <row r="125" spans="1:29" x14ac:dyDescent="0.2">
      <c r="A125" s="132"/>
      <c r="B125" s="112" t="s">
        <v>7</v>
      </c>
      <c r="C125" s="117" t="s">
        <v>25</v>
      </c>
      <c r="D125" s="117"/>
      <c r="E125" s="127"/>
      <c r="G125" s="58"/>
      <c r="I125" s="112" t="s">
        <v>7</v>
      </c>
      <c r="J125" s="30"/>
      <c r="K125" s="30"/>
      <c r="L125" s="71"/>
      <c r="N125" s="58"/>
      <c r="U125" s="40"/>
    </row>
    <row r="126" spans="1:29" x14ac:dyDescent="0.2">
      <c r="A126" s="132"/>
      <c r="B126" s="113"/>
      <c r="C126" s="63"/>
      <c r="D126" s="63">
        <v>2</v>
      </c>
      <c r="E126" s="70">
        <v>1</v>
      </c>
      <c r="G126" s="58"/>
      <c r="I126" s="113"/>
      <c r="J126" s="63"/>
      <c r="K126" s="63"/>
      <c r="L126" s="70"/>
      <c r="N126" s="58"/>
      <c r="U126" s="40"/>
    </row>
    <row r="127" spans="1:29" x14ac:dyDescent="0.2">
      <c r="A127" s="132"/>
      <c r="B127" s="61" t="s">
        <v>9</v>
      </c>
      <c r="C127" s="110">
        <f>C124/D126*D124/D126*C126*C126*E126*E124</f>
        <v>0</v>
      </c>
      <c r="D127" s="110"/>
      <c r="E127" s="111"/>
      <c r="G127" s="58"/>
      <c r="I127" s="61" t="s">
        <v>9</v>
      </c>
      <c r="J127" s="27"/>
      <c r="K127" s="27"/>
      <c r="L127" s="75"/>
      <c r="N127" s="58"/>
      <c r="U127" s="40"/>
    </row>
    <row r="128" spans="1:29" x14ac:dyDescent="0.2">
      <c r="A128" s="132"/>
      <c r="B128" s="56" t="s">
        <v>10</v>
      </c>
      <c r="C128" s="4">
        <f>C124*D126</f>
        <v>128</v>
      </c>
      <c r="D128" s="4">
        <f>D124*D126</f>
        <v>128</v>
      </c>
      <c r="E128" s="42">
        <f>E126</f>
        <v>1</v>
      </c>
      <c r="G128" s="58"/>
      <c r="I128" s="56" t="s">
        <v>10</v>
      </c>
      <c r="J128" s="4">
        <f>J124</f>
        <v>64</v>
      </c>
      <c r="K128" s="4">
        <f>K124</f>
        <v>64</v>
      </c>
      <c r="L128" s="42">
        <f>L124</f>
        <v>2</v>
      </c>
      <c r="N128" s="58"/>
      <c r="U128" s="40"/>
    </row>
    <row r="129" spans="1:29" x14ac:dyDescent="0.2">
      <c r="A129" s="132"/>
      <c r="B129" s="76" t="s">
        <v>7</v>
      </c>
      <c r="C129" s="128" t="s">
        <v>16</v>
      </c>
      <c r="D129" s="129"/>
      <c r="E129" s="130"/>
      <c r="G129" s="58"/>
      <c r="I129" s="76" t="s">
        <v>7</v>
      </c>
      <c r="J129" s="28" t="s">
        <v>16</v>
      </c>
      <c r="K129" s="29"/>
      <c r="L129" s="77"/>
      <c r="N129" s="58"/>
      <c r="Q129" t="s">
        <v>41</v>
      </c>
      <c r="S129" t="s">
        <v>41</v>
      </c>
      <c r="U129" s="40"/>
      <c r="W129" s="24" t="s">
        <v>38</v>
      </c>
      <c r="X129" s="38"/>
    </row>
    <row r="130" spans="1:29" ht="16" thickBot="1" x14ac:dyDescent="0.25">
      <c r="A130" s="133"/>
      <c r="B130" s="64" t="s">
        <v>10</v>
      </c>
      <c r="C130" s="43">
        <v>128</v>
      </c>
      <c r="D130" s="43">
        <v>128</v>
      </c>
      <c r="E130" s="78"/>
      <c r="F130" s="45"/>
      <c r="G130" s="46">
        <f>SUM(F107:F130)</f>
        <v>3968640</v>
      </c>
      <c r="I130" s="64" t="s">
        <v>10</v>
      </c>
      <c r="J130" s="43">
        <v>64</v>
      </c>
      <c r="K130" s="43">
        <v>64</v>
      </c>
      <c r="L130" s="78"/>
      <c r="M130" s="45"/>
      <c r="N130" s="46">
        <f>SUM(M107:M130)</f>
        <v>2788992</v>
      </c>
      <c r="Q130">
        <f>SUM(P105:P127)</f>
        <v>981</v>
      </c>
      <c r="S130" s="13">
        <f>SUM(R105:R123)</f>
        <v>691</v>
      </c>
      <c r="T130" s="13"/>
      <c r="U130" s="79"/>
      <c r="V130" s="18">
        <f>G130+N130*(S16&gt;0)</f>
        <v>6757632</v>
      </c>
      <c r="W130" s="14">
        <f>SUM(V109:V130)</f>
        <v>6757632</v>
      </c>
      <c r="X130" s="2">
        <f>SUM(Q130,S130)</f>
        <v>1672</v>
      </c>
    </row>
    <row r="131" spans="1:29" ht="16" thickBot="1" x14ac:dyDescent="0.25">
      <c r="M131" t="s">
        <v>31</v>
      </c>
      <c r="X131" s="2" t="s">
        <v>41</v>
      </c>
    </row>
    <row r="132" spans="1:29" x14ac:dyDescent="0.2">
      <c r="B132" t="s">
        <v>19</v>
      </c>
      <c r="C132" t="s">
        <v>20</v>
      </c>
      <c r="D132" t="s">
        <v>0</v>
      </c>
      <c r="E132" s="8" t="s">
        <v>21</v>
      </c>
      <c r="F132" t="str">
        <f>A10</f>
        <v>Fuse</v>
      </c>
      <c r="G132" s="8" t="s">
        <v>21</v>
      </c>
      <c r="H132" t="str">
        <f>A18</f>
        <v>Transition</v>
      </c>
      <c r="I132" s="8" t="s">
        <v>21</v>
      </c>
      <c r="J132" t="str">
        <f>A26</f>
        <v>Back Bone Block</v>
      </c>
      <c r="L132" t="s">
        <v>22</v>
      </c>
      <c r="M132" s="1">
        <f>R16</f>
        <v>12</v>
      </c>
      <c r="N132" s="8" t="s">
        <v>21</v>
      </c>
      <c r="O132" s="8"/>
      <c r="P132" s="8"/>
      <c r="Q132" s="8"/>
      <c r="R132" t="str">
        <f>A104</f>
        <v>Tail Block</v>
      </c>
      <c r="V132" s="17" t="s">
        <v>19</v>
      </c>
      <c r="W132" s="21">
        <f>W6+W25+W51+W77+W103+W130</f>
        <v>276309760</v>
      </c>
      <c r="X132">
        <f>SUM(X2:X130)</f>
        <v>43244</v>
      </c>
      <c r="AC132" s="86"/>
    </row>
    <row r="133" spans="1:29" ht="16" thickBot="1" x14ac:dyDescent="0.25">
      <c r="D133" s="5">
        <f>W6</f>
        <v>11570688</v>
      </c>
      <c r="E133" s="5"/>
      <c r="F133" s="5">
        <f>SUM(C12,C16)</f>
        <v>15427584</v>
      </c>
      <c r="G133" s="5"/>
      <c r="H133" s="5">
        <f>C20+C24</f>
        <v>35997696</v>
      </c>
      <c r="I133" s="5"/>
      <c r="J133" s="5">
        <f>W51</f>
        <v>167878656</v>
      </c>
      <c r="K133" s="5"/>
      <c r="L133" s="5"/>
      <c r="M133" s="5"/>
      <c r="N133" s="5"/>
      <c r="O133" s="5"/>
      <c r="P133" s="5"/>
      <c r="Q133" s="5"/>
      <c r="R133" s="5">
        <f>SUM(C115,C123,C127)</f>
        <v>3474432</v>
      </c>
      <c r="V133" s="19" t="s">
        <v>30</v>
      </c>
      <c r="W133" s="80">
        <f>W132/(C130*D130)/1000</f>
        <v>16.864609375000001</v>
      </c>
      <c r="X133" s="81"/>
    </row>
    <row r="134" spans="1:29" x14ac:dyDescent="0.2">
      <c r="D134" s="5">
        <f>D133+F133+H133+J133*M132+R133</f>
        <v>2081014272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</row>
    <row r="135" spans="1:29" x14ac:dyDescent="0.2">
      <c r="A135" s="13"/>
      <c r="B135" s="13" t="s">
        <v>23</v>
      </c>
      <c r="C135" s="13" t="s">
        <v>20</v>
      </c>
      <c r="D135" s="22">
        <f>D134/C130/D130/1000</f>
        <v>127.01503125000001</v>
      </c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20"/>
      <c r="W135" s="14"/>
    </row>
  </sheetData>
  <mergeCells count="175">
    <mergeCell ref="A4:A9"/>
    <mergeCell ref="B4:B5"/>
    <mergeCell ref="C4:E4"/>
    <mergeCell ref="F4:H4"/>
    <mergeCell ref="I4:K4"/>
    <mergeCell ref="L4:N4"/>
    <mergeCell ref="C8:T8"/>
    <mergeCell ref="C2:E2"/>
    <mergeCell ref="F2:H2"/>
    <mergeCell ref="I2:K2"/>
    <mergeCell ref="L2:N2"/>
    <mergeCell ref="O2:Q2"/>
    <mergeCell ref="R2:T2"/>
    <mergeCell ref="O12:Q12"/>
    <mergeCell ref="O13:Q13"/>
    <mergeCell ref="B14:B15"/>
    <mergeCell ref="C14:E14"/>
    <mergeCell ref="M14:N14"/>
    <mergeCell ref="Q14:S14"/>
    <mergeCell ref="O4:Q4"/>
    <mergeCell ref="R4:T4"/>
    <mergeCell ref="C6:E6"/>
    <mergeCell ref="F6:H6"/>
    <mergeCell ref="I6:K6"/>
    <mergeCell ref="L6:N6"/>
    <mergeCell ref="O6:Q6"/>
    <mergeCell ref="R6:T6"/>
    <mergeCell ref="C15:E15"/>
    <mergeCell ref="C16:E16"/>
    <mergeCell ref="A18:A25"/>
    <mergeCell ref="B18:B19"/>
    <mergeCell ref="C18:E18"/>
    <mergeCell ref="C20:E20"/>
    <mergeCell ref="B22:B23"/>
    <mergeCell ref="C22:E22"/>
    <mergeCell ref="C23:E23"/>
    <mergeCell ref="C24:E24"/>
    <mergeCell ref="A10:A17"/>
    <mergeCell ref="B10:B11"/>
    <mergeCell ref="C10:E10"/>
    <mergeCell ref="C12:E12"/>
    <mergeCell ref="I32:I33"/>
    <mergeCell ref="C33:E33"/>
    <mergeCell ref="C34:E34"/>
    <mergeCell ref="J34:L34"/>
    <mergeCell ref="B36:B37"/>
    <mergeCell ref="C36:E36"/>
    <mergeCell ref="I36:I37"/>
    <mergeCell ref="A26:A51"/>
    <mergeCell ref="C26:G26"/>
    <mergeCell ref="I26:M26"/>
    <mergeCell ref="B28:B29"/>
    <mergeCell ref="C28:E28"/>
    <mergeCell ref="I28:I29"/>
    <mergeCell ref="C30:E30"/>
    <mergeCell ref="J30:L30"/>
    <mergeCell ref="B32:B33"/>
    <mergeCell ref="C32:E32"/>
    <mergeCell ref="B44:B45"/>
    <mergeCell ref="C44:E44"/>
    <mergeCell ref="I44:I45"/>
    <mergeCell ref="C46:E46"/>
    <mergeCell ref="J46:L46"/>
    <mergeCell ref="B48:B49"/>
    <mergeCell ref="C48:E48"/>
    <mergeCell ref="I48:I49"/>
    <mergeCell ref="C38:E38"/>
    <mergeCell ref="J38:L38"/>
    <mergeCell ref="B40:B41"/>
    <mergeCell ref="C40:E40"/>
    <mergeCell ref="I40:I41"/>
    <mergeCell ref="C42:E42"/>
    <mergeCell ref="J42:L42"/>
    <mergeCell ref="B58:B59"/>
    <mergeCell ref="C58:E58"/>
    <mergeCell ref="I58:I59"/>
    <mergeCell ref="C59:E59"/>
    <mergeCell ref="C60:E60"/>
    <mergeCell ref="J60:L60"/>
    <mergeCell ref="C50:E50"/>
    <mergeCell ref="J50:L50"/>
    <mergeCell ref="A52:A77"/>
    <mergeCell ref="C52:G52"/>
    <mergeCell ref="I52:M52"/>
    <mergeCell ref="B54:B55"/>
    <mergeCell ref="C54:E54"/>
    <mergeCell ref="I54:I55"/>
    <mergeCell ref="C56:E56"/>
    <mergeCell ref="J56:L56"/>
    <mergeCell ref="C68:E68"/>
    <mergeCell ref="J68:L68"/>
    <mergeCell ref="B70:B71"/>
    <mergeCell ref="C70:E70"/>
    <mergeCell ref="I70:I71"/>
    <mergeCell ref="C72:E72"/>
    <mergeCell ref="J72:L72"/>
    <mergeCell ref="B62:B63"/>
    <mergeCell ref="C62:E62"/>
    <mergeCell ref="I62:I63"/>
    <mergeCell ref="C64:E64"/>
    <mergeCell ref="J64:L64"/>
    <mergeCell ref="B66:B67"/>
    <mergeCell ref="C66:E66"/>
    <mergeCell ref="I66:I67"/>
    <mergeCell ref="B74:B75"/>
    <mergeCell ref="C74:E74"/>
    <mergeCell ref="I74:I75"/>
    <mergeCell ref="C76:E76"/>
    <mergeCell ref="J76:L76"/>
    <mergeCell ref="A78:A103"/>
    <mergeCell ref="C78:G78"/>
    <mergeCell ref="I78:M78"/>
    <mergeCell ref="B80:B81"/>
    <mergeCell ref="C80:E80"/>
    <mergeCell ref="C86:E86"/>
    <mergeCell ref="J86:L86"/>
    <mergeCell ref="B88:B89"/>
    <mergeCell ref="C88:E88"/>
    <mergeCell ref="I88:I89"/>
    <mergeCell ref="C90:E90"/>
    <mergeCell ref="J90:L90"/>
    <mergeCell ref="I80:I81"/>
    <mergeCell ref="C82:E82"/>
    <mergeCell ref="J82:L82"/>
    <mergeCell ref="B84:B85"/>
    <mergeCell ref="C84:E84"/>
    <mergeCell ref="I84:I85"/>
    <mergeCell ref="C85:E85"/>
    <mergeCell ref="C98:E98"/>
    <mergeCell ref="J98:L98"/>
    <mergeCell ref="B100:B101"/>
    <mergeCell ref="C100:E100"/>
    <mergeCell ref="I100:I101"/>
    <mergeCell ref="C102:E102"/>
    <mergeCell ref="J102:L102"/>
    <mergeCell ref="B92:B93"/>
    <mergeCell ref="C92:E92"/>
    <mergeCell ref="I92:I93"/>
    <mergeCell ref="C94:E94"/>
    <mergeCell ref="J94:L94"/>
    <mergeCell ref="B96:B97"/>
    <mergeCell ref="C96:E96"/>
    <mergeCell ref="I96:I97"/>
    <mergeCell ref="A104:A130"/>
    <mergeCell ref="B105:B106"/>
    <mergeCell ref="C105:E105"/>
    <mergeCell ref="I105:I106"/>
    <mergeCell ref="C107:E107"/>
    <mergeCell ref="J107:L107"/>
    <mergeCell ref="B109:B110"/>
    <mergeCell ref="C109:E109"/>
    <mergeCell ref="I109:I110"/>
    <mergeCell ref="C111:E111"/>
    <mergeCell ref="B117:B118"/>
    <mergeCell ref="C117:E117"/>
    <mergeCell ref="I117:I118"/>
    <mergeCell ref="C118:E118"/>
    <mergeCell ref="C119:E119"/>
    <mergeCell ref="J119:L119"/>
    <mergeCell ref="J111:L111"/>
    <mergeCell ref="B113:B114"/>
    <mergeCell ref="C113:E113"/>
    <mergeCell ref="I113:I114"/>
    <mergeCell ref="C115:E115"/>
    <mergeCell ref="J115:L115"/>
    <mergeCell ref="C127:E127"/>
    <mergeCell ref="C129:E129"/>
    <mergeCell ref="B121:B122"/>
    <mergeCell ref="C121:E121"/>
    <mergeCell ref="I121:I122"/>
    <mergeCell ref="C123:E123"/>
    <mergeCell ref="J123:L123"/>
    <mergeCell ref="B125:B126"/>
    <mergeCell ref="C125:E125"/>
    <mergeCell ref="I125:I126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LOP.2</vt:lpstr>
      <vt:lpstr>JVET-AG-EE1-1.3</vt:lpstr>
      <vt:lpstr>JVET-AH0195 EE1-1.3-version</vt:lpstr>
      <vt:lpstr>JVET-AH0195 LOP.2-version</vt:lpstr>
    </vt:vector>
  </TitlesOfParts>
  <Company>Huawei Technologies Co.,Ltd.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Alshina</dc:creator>
  <cp:lastModifiedBy>Jacob Ström</cp:lastModifiedBy>
  <dcterms:created xsi:type="dcterms:W3CDTF">2023-02-21T08:12:53Z</dcterms:created>
  <dcterms:modified xsi:type="dcterms:W3CDTF">2024-04-18T18:14:55Z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readonly">
    <vt:lpwstr/>
  </property>
  <property fmtid="{D5CDD505-2E9C-101B-9397-08002B2CF9AE}" pid="3" name="_change">
    <vt:lpwstr/>
  </property>
  <property fmtid="{D5CDD505-2E9C-101B-9397-08002B2CF9AE}" pid="4" name="_full-control">
    <vt:lpwstr/>
  </property>
  <property fmtid="{D5CDD505-2E9C-101B-9397-08002B2CF9AE}" pid="5" name="sflag">
    <vt:lpwstr>1682580077</vt:lpwstr>
  </property>
</Properties>
</file>